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1840" windowHeight="12570" activeTab="2"/>
  </bookViews>
  <sheets>
    <sheet name="311 ДД" sheetId="1" r:id="rId1"/>
    <sheet name="311 МД" sheetId="2" r:id="rId2"/>
    <sheet name="312 ДД" sheetId="3" r:id="rId3"/>
    <sheet name="318" sheetId="4" r:id="rId4"/>
    <sheet name="324" sheetId="5" r:id="rId5"/>
    <sheet name="338" sheetId="6" r:id="rId6"/>
    <sheet name="322" sheetId="7" r:id="rId7"/>
    <sheet name="332" sheetId="8" r:id="rId8"/>
    <sheet name="326" sheetId="9" r:id="rId9"/>
  </sheets>
  <definedNames>
    <definedName name="_xlnm.Print_Area" localSheetId="0">'311 ДД'!#REF!</definedName>
    <definedName name="_xlnm.Print_Area" localSheetId="1">'311 МД'!#REF!</definedName>
    <definedName name="_xlnm.Print_Area" localSheetId="2">'312 ДД'!#REF!</definedName>
    <definedName name="_xlnm.Print_Area" localSheetId="3">'318'!#REF!</definedName>
    <definedName name="_xlnm.Print_Area" localSheetId="6">'322'!#REF!</definedName>
    <definedName name="_xlnm.Print_Area" localSheetId="4">'324'!#REF!</definedName>
    <definedName name="_xlnm.Print_Area" localSheetId="5">'338'!#REF!</definedName>
  </definedNames>
  <calcPr fullCalcOnLoad="1"/>
</workbook>
</file>

<file path=xl/sharedStrings.xml><?xml version="1.0" encoding="utf-8"?>
<sst xmlns="http://schemas.openxmlformats.org/spreadsheetml/2006/main" count="1509" uniqueCount="628">
  <si>
    <t>ЗА</t>
  </si>
  <si>
    <t>ЗА ДЕЦА</t>
  </si>
  <si>
    <t>закуски</t>
  </si>
  <si>
    <t>общо</t>
  </si>
  <si>
    <t>ЯСЛА</t>
  </si>
  <si>
    <t>2-4 ГОД</t>
  </si>
  <si>
    <t>5-6Г</t>
  </si>
  <si>
    <t>ДЕЦА</t>
  </si>
  <si>
    <t xml:space="preserve"> ГРУПИ</t>
  </si>
  <si>
    <t xml:space="preserve">БРОЙ </t>
  </si>
  <si>
    <t>ИНСТИТУ</t>
  </si>
  <si>
    <t>ОБЩО</t>
  </si>
  <si>
    <t>групи+инст</t>
  </si>
  <si>
    <t>БЮДЖЕТ</t>
  </si>
  <si>
    <t>БР.ГР</t>
  </si>
  <si>
    <t>ГР</t>
  </si>
  <si>
    <t>ГРУПИ</t>
  </si>
  <si>
    <t>ЦИЯ</t>
  </si>
  <si>
    <t>БАНКЯ</t>
  </si>
  <si>
    <t>ДГ 25</t>
  </si>
  <si>
    <t>ВИТОША</t>
  </si>
  <si>
    <t>ДГ 4</t>
  </si>
  <si>
    <t>ДГ 41</t>
  </si>
  <si>
    <t>ДГ 60</t>
  </si>
  <si>
    <t>ДГ 116</t>
  </si>
  <si>
    <t>ДГ 112</t>
  </si>
  <si>
    <t>ДГ 160</t>
  </si>
  <si>
    <t>ДГ 37</t>
  </si>
  <si>
    <t>ДГ 46</t>
  </si>
  <si>
    <t>ВРЪБНИЦА</t>
  </si>
  <si>
    <t>ДГ 176</t>
  </si>
  <si>
    <t>ДГ 5</t>
  </si>
  <si>
    <t>ДГ 138</t>
  </si>
  <si>
    <t>ДГ 42</t>
  </si>
  <si>
    <t>ДГ 82</t>
  </si>
  <si>
    <t>ДГ 198</t>
  </si>
  <si>
    <t>ВЪЗРАЖДАНЕ</t>
  </si>
  <si>
    <t>ДГ 1</t>
  </si>
  <si>
    <t>ДГ 194</t>
  </si>
  <si>
    <t>ДТ 81</t>
  </si>
  <si>
    <t>ДГ 120</t>
  </si>
  <si>
    <t>ДГ 119</t>
  </si>
  <si>
    <t>ДГ 50</t>
  </si>
  <si>
    <t>ИЗГРЕВ</t>
  </si>
  <si>
    <t>ДГ 165</t>
  </si>
  <si>
    <t>ДГ 30</t>
  </si>
  <si>
    <t>ДГ 34</t>
  </si>
  <si>
    <t>ДГ 49</t>
  </si>
  <si>
    <t>ДГ 133</t>
  </si>
  <si>
    <t>ДГ 23</t>
  </si>
  <si>
    <t>ДГ 29</t>
  </si>
  <si>
    <t>ИЛИНДЕН</t>
  </si>
  <si>
    <t>ДГ 51</t>
  </si>
  <si>
    <t>ДГ 52</t>
  </si>
  <si>
    <t>ДГ 158</t>
  </si>
  <si>
    <t>ДГ 179</t>
  </si>
  <si>
    <t>ДГ 153</t>
  </si>
  <si>
    <t>ИСКЪР</t>
  </si>
  <si>
    <t>ДГ 88</t>
  </si>
  <si>
    <t>ДГ 185</t>
  </si>
  <si>
    <t>ДГ 144</t>
  </si>
  <si>
    <t>ДГ 36</t>
  </si>
  <si>
    <t>ДГ 13</t>
  </si>
  <si>
    <t>ДГ 96</t>
  </si>
  <si>
    <t>ДГ 108</t>
  </si>
  <si>
    <t>ДГ 21</t>
  </si>
  <si>
    <t>КРАСНА ПОЛЯНА</t>
  </si>
  <si>
    <t>ДГ 196</t>
  </si>
  <si>
    <t>ДГ 169</t>
  </si>
  <si>
    <t>ДГ 128</t>
  </si>
  <si>
    <t>ДГ 130</t>
  </si>
  <si>
    <t>ДГ 126</t>
  </si>
  <si>
    <t>ДГ 187</t>
  </si>
  <si>
    <t>ДГ 54</t>
  </si>
  <si>
    <t>КРАСНО СЕЛО</t>
  </si>
  <si>
    <t>ДГ 107</t>
  </si>
  <si>
    <t>ДГ 67</t>
  </si>
  <si>
    <t>ДГ 85</t>
  </si>
  <si>
    <t>ДГ 99</t>
  </si>
  <si>
    <t>ДГ 142</t>
  </si>
  <si>
    <t>ДГ 124</t>
  </si>
  <si>
    <t>ДГ 136</t>
  </si>
  <si>
    <t>ДГ 145</t>
  </si>
  <si>
    <t>ДГ 93</t>
  </si>
  <si>
    <t>ДГ 162</t>
  </si>
  <si>
    <t>ДГ 8</t>
  </si>
  <si>
    <t>ДГ 80</t>
  </si>
  <si>
    <t>Д Г  134</t>
  </si>
  <si>
    <t>КРЕМИКОВЦИ</t>
  </si>
  <si>
    <t>ДГ 94</t>
  </si>
  <si>
    <t>ДГ 44</t>
  </si>
  <si>
    <t>ДГ 89</t>
  </si>
  <si>
    <t>ДГ 58</t>
  </si>
  <si>
    <t>ДГ 146</t>
  </si>
  <si>
    <t>ДГ 147</t>
  </si>
  <si>
    <t>ДГ 140</t>
  </si>
  <si>
    <t>ЛОЗЕНЕЦ</t>
  </si>
  <si>
    <t>ДГ 19</t>
  </si>
  <si>
    <t>ДГ 111</t>
  </si>
  <si>
    <t>ДГ 192</t>
  </si>
  <si>
    <t>ДГ 193</t>
  </si>
  <si>
    <t>ДГ 141</t>
  </si>
  <si>
    <t>ДГ 166</t>
  </si>
  <si>
    <t>ДГ 174</t>
  </si>
  <si>
    <t>ДГ 175</t>
  </si>
  <si>
    <t>ЛЮЛИН</t>
  </si>
  <si>
    <t>ДГ 95</t>
  </si>
  <si>
    <t>ДГ 86</t>
  </si>
  <si>
    <t>ДГ 73</t>
  </si>
  <si>
    <t>ДГ 68</t>
  </si>
  <si>
    <t>ДГ 64</t>
  </si>
  <si>
    <t>ДГ 47</t>
  </si>
  <si>
    <t>ДГ 35</t>
  </si>
  <si>
    <t>ДГ 32</t>
  </si>
  <si>
    <t>ДГ 31</t>
  </si>
  <si>
    <t>ДГ 22</t>
  </si>
  <si>
    <t>ДГ 152</t>
  </si>
  <si>
    <t>ДГ 139</t>
  </si>
  <si>
    <t>ДГ 197</t>
  </si>
  <si>
    <t>ДГ 57</t>
  </si>
  <si>
    <t>ДГ 101</t>
  </si>
  <si>
    <t>ДГ 55</t>
  </si>
  <si>
    <t>ДГ 200</t>
  </si>
  <si>
    <t>МЛАДОСТ</t>
  </si>
  <si>
    <t>ДГ 26</t>
  </si>
  <si>
    <t>ДГ 14</t>
  </si>
  <si>
    <t>ДГ 188</t>
  </si>
  <si>
    <t>ДГ 71</t>
  </si>
  <si>
    <t>ДГ 11</t>
  </si>
  <si>
    <t>ДГ 109</t>
  </si>
  <si>
    <t>ДГ 186</t>
  </si>
  <si>
    <t>ДГ 178</t>
  </si>
  <si>
    <t>ДГ 76</t>
  </si>
  <si>
    <t>ДГ 70</t>
  </si>
  <si>
    <t>ДГ 28</t>
  </si>
  <si>
    <t>ДГ 123</t>
  </si>
  <si>
    <t>ДГ 117</t>
  </si>
  <si>
    <t>ДГ 98</t>
  </si>
  <si>
    <t>ДГ 59</t>
  </si>
  <si>
    <t>ДГ 75</t>
  </si>
  <si>
    <t>ДГ 17</t>
  </si>
  <si>
    <t>ДГ 56</t>
  </si>
  <si>
    <t>ДГ 189</t>
  </si>
  <si>
    <t>НАДЕЖДА</t>
  </si>
  <si>
    <t>ДГ 172</t>
  </si>
  <si>
    <t>ДГ24</t>
  </si>
  <si>
    <t>ДГ83</t>
  </si>
  <si>
    <t>ДГ 15</t>
  </si>
  <si>
    <t>ДГ 27</t>
  </si>
  <si>
    <t>ДГ 38</t>
  </si>
  <si>
    <t>ДГ 90</t>
  </si>
  <si>
    <t>ДГ 170</t>
  </si>
  <si>
    <t>ДГ 115</t>
  </si>
  <si>
    <t>ДГ 171</t>
  </si>
  <si>
    <t>ДГ 137</t>
  </si>
  <si>
    <t>ДГ 6</t>
  </si>
  <si>
    <t>НОВИ ИСКЪР</t>
  </si>
  <si>
    <t>ДГ 135</t>
  </si>
  <si>
    <t>ДГ 102</t>
  </si>
  <si>
    <t xml:space="preserve"> ДГ 121</t>
  </si>
  <si>
    <t>ДГ 157</t>
  </si>
  <si>
    <t>ДГ 114</t>
  </si>
  <si>
    <t>ДГ 132</t>
  </si>
  <si>
    <t>ОБОРИЩЕ</t>
  </si>
  <si>
    <t>ДГ 191</t>
  </si>
  <si>
    <t>ДГ 100</t>
  </si>
  <si>
    <t>ДГ 104</t>
  </si>
  <si>
    <t>ДГ 195</t>
  </si>
  <si>
    <t>ДГ 151</t>
  </si>
  <si>
    <t>ОВЧА КУПЕЛ</t>
  </si>
  <si>
    <t>ДГ 125</t>
  </si>
  <si>
    <t>ДГ 161</t>
  </si>
  <si>
    <t>ДГ 164</t>
  </si>
  <si>
    <t>ДГ 84</t>
  </si>
  <si>
    <t>ДГ 9</t>
  </si>
  <si>
    <t>ДГ 33</t>
  </si>
  <si>
    <t>ДГ 39</t>
  </si>
  <si>
    <t>ПАНЧАРЕВО</t>
  </si>
  <si>
    <t>ДГ 143</t>
  </si>
  <si>
    <t>ДГ 180</t>
  </si>
  <si>
    <t>ДГ 182</t>
  </si>
  <si>
    <t>ДГ 181</t>
  </si>
  <si>
    <t>ДГ 3</t>
  </si>
  <si>
    <t>ДГ 97</t>
  </si>
  <si>
    <t>ДГ 66</t>
  </si>
  <si>
    <t>ПОДУЯНЕ</t>
  </si>
  <si>
    <t>ДГ 92</t>
  </si>
  <si>
    <t>ДГ 20</t>
  </si>
  <si>
    <t>ДГ 91</t>
  </si>
  <si>
    <t>ДГ 110</t>
  </si>
  <si>
    <t>ДГ 148</t>
  </si>
  <si>
    <t>ДГ 173</t>
  </si>
  <si>
    <t>ДГ 177</t>
  </si>
  <si>
    <t>ДГ 103</t>
  </si>
  <si>
    <t>ДГ 105</t>
  </si>
  <si>
    <t>ДГ 69</t>
  </si>
  <si>
    <t>ДГ 74</t>
  </si>
  <si>
    <t>СЕРДИКА</t>
  </si>
  <si>
    <t>ДГ  199</t>
  </si>
  <si>
    <t>ДГ 106</t>
  </si>
  <si>
    <t>ДГ  118</t>
  </si>
  <si>
    <t xml:space="preserve">ДГ 149 </t>
  </si>
  <si>
    <t xml:space="preserve">ДГ  63 </t>
  </si>
  <si>
    <t>ДГ 53</t>
  </si>
  <si>
    <t xml:space="preserve">ЦДГ № 45 </t>
  </si>
  <si>
    <t xml:space="preserve">ОДЗ № 48 </t>
  </si>
  <si>
    <t>СЛАТИНА</t>
  </si>
  <si>
    <t>ДГ №62</t>
  </si>
  <si>
    <t>ДГ №168</t>
  </si>
  <si>
    <t>ДГ №183</t>
  </si>
  <si>
    <t xml:space="preserve">ДГ № 61 </t>
  </si>
  <si>
    <t>ДГ № 65</t>
  </si>
  <si>
    <t>ДГ 184</t>
  </si>
  <si>
    <t xml:space="preserve">ДГ 155 </t>
  </si>
  <si>
    <t>ДГ154</t>
  </si>
  <si>
    <t>СРЕДЕЦ</t>
  </si>
  <si>
    <t xml:space="preserve">ДГ 159 </t>
  </si>
  <si>
    <t>ДГ 77</t>
  </si>
  <si>
    <t>ДГ 18</t>
  </si>
  <si>
    <t>ДГ  113</t>
  </si>
  <si>
    <t>СТУДЕНТСКИ</t>
  </si>
  <si>
    <t>ДГ12</t>
  </si>
  <si>
    <t xml:space="preserve">ДГ 16 </t>
  </si>
  <si>
    <t>ДГ 10</t>
  </si>
  <si>
    <t>ДГ 72</t>
  </si>
  <si>
    <t>ДГ 78</t>
  </si>
  <si>
    <t>ДГ 79</t>
  </si>
  <si>
    <t>ТРИАДИЦА</t>
  </si>
  <si>
    <t>ДГ 129</t>
  </si>
  <si>
    <t>ДГ 127</t>
  </si>
  <si>
    <t xml:space="preserve">ДГ  40 </t>
  </si>
  <si>
    <t>ДГ 87</t>
  </si>
  <si>
    <t>ДГ 2</t>
  </si>
  <si>
    <t xml:space="preserve">ДГ 43 </t>
  </si>
  <si>
    <t>ДГ 167"</t>
  </si>
  <si>
    <t>ДГ 7</t>
  </si>
  <si>
    <t>БРОЙ</t>
  </si>
  <si>
    <t>СУМА</t>
  </si>
  <si>
    <t>ДО 4 ГОД</t>
  </si>
  <si>
    <t>ИНСТИТУЦИЯ</t>
  </si>
  <si>
    <t>ЗАКУСКИ</t>
  </si>
  <si>
    <t>ОСНОВНИ КОМПОНЕНТИ</t>
  </si>
  <si>
    <t>2-4 Г</t>
  </si>
  <si>
    <t xml:space="preserve">ОБЩО </t>
  </si>
  <si>
    <t>ОСН.</t>
  </si>
  <si>
    <t>БАСЕЙН</t>
  </si>
  <si>
    <t>ВСИЧКО</t>
  </si>
  <si>
    <t>ДЕЦА ДО4 Г</t>
  </si>
  <si>
    <t>5-6 ГОД</t>
  </si>
  <si>
    <t>КОМПОН.</t>
  </si>
  <si>
    <t>БР.ДЕЦА</t>
  </si>
  <si>
    <t>МТБ</t>
  </si>
  <si>
    <t>ДОП.КОМП.</t>
  </si>
  <si>
    <t>ДГ 134</t>
  </si>
  <si>
    <t>РАЙОН</t>
  </si>
  <si>
    <t>ЦОУД</t>
  </si>
  <si>
    <t>УЧИЛИЩЕ</t>
  </si>
  <si>
    <t>изкуство</t>
  </si>
  <si>
    <t>ПАРАЛЕЛКИ</t>
  </si>
  <si>
    <t>СТИПЕНДИИ</t>
  </si>
  <si>
    <t>У-ЦИ</t>
  </si>
  <si>
    <t>78 СОУ</t>
  </si>
  <si>
    <t>86 ОУ</t>
  </si>
  <si>
    <t>152 ОУ</t>
  </si>
  <si>
    <t>2 СОУ</t>
  </si>
  <si>
    <t xml:space="preserve">5 ОУ </t>
  </si>
  <si>
    <t xml:space="preserve">26 СОУ </t>
  </si>
  <si>
    <t>50 ОУ</t>
  </si>
  <si>
    <t>52 ОУ</t>
  </si>
  <si>
    <t>64 ОУ</t>
  </si>
  <si>
    <t>146 ОУ</t>
  </si>
  <si>
    <t>175 ОУ</t>
  </si>
  <si>
    <t>61 ОУ</t>
  </si>
  <si>
    <t xml:space="preserve">62. ОУ </t>
  </si>
  <si>
    <t>70-о ОУ</t>
  </si>
  <si>
    <t xml:space="preserve">74 СОУ </t>
  </si>
  <si>
    <t xml:space="preserve">140 СОУ </t>
  </si>
  <si>
    <t xml:space="preserve">18 СОУ </t>
  </si>
  <si>
    <t>30 СОУ</t>
  </si>
  <si>
    <t xml:space="preserve">32 СОУ </t>
  </si>
  <si>
    <t xml:space="preserve">46 ОУ </t>
  </si>
  <si>
    <t xml:space="preserve">67 ОУ </t>
  </si>
  <si>
    <t>76. ОУ</t>
  </si>
  <si>
    <t>91 НЕГ</t>
  </si>
  <si>
    <t xml:space="preserve">136 ОУ </t>
  </si>
  <si>
    <t>5.ВСОУ</t>
  </si>
  <si>
    <t xml:space="preserve">11 ОУ </t>
  </si>
  <si>
    <t>105 СОУ</t>
  </si>
  <si>
    <t xml:space="preserve">119 СОУ </t>
  </si>
  <si>
    <t xml:space="preserve">3 СОУ </t>
  </si>
  <si>
    <t>43 ОУ</t>
  </si>
  <si>
    <t>45 ОУ</t>
  </si>
  <si>
    <t>113 СОУ</t>
  </si>
  <si>
    <t>33 ЕГ</t>
  </si>
  <si>
    <t>65ОУ</t>
  </si>
  <si>
    <t>4 ОУ</t>
  </si>
  <si>
    <t>68 СОУ</t>
  </si>
  <si>
    <t xml:space="preserve">69 СОУ </t>
  </si>
  <si>
    <t>89 ОУ</t>
  </si>
  <si>
    <t xml:space="preserve">108 СОУ </t>
  </si>
  <si>
    <t>150-то ОУ</t>
  </si>
  <si>
    <t>163 ОУ</t>
  </si>
  <si>
    <t>КР.ПОЛЯНА</t>
  </si>
  <si>
    <t xml:space="preserve">17 СОУ </t>
  </si>
  <si>
    <t xml:space="preserve">28 СОУ </t>
  </si>
  <si>
    <t>75 ОУ</t>
  </si>
  <si>
    <t>92 ОУ</t>
  </si>
  <si>
    <t xml:space="preserve">123 СОУ </t>
  </si>
  <si>
    <t>135 СОУ</t>
  </si>
  <si>
    <t>147 ООУ</t>
  </si>
  <si>
    <t>КР.СЕЛО</t>
  </si>
  <si>
    <t>19 СОУ</t>
  </si>
  <si>
    <t>25 ОУ</t>
  </si>
  <si>
    <t xml:space="preserve">34 ОУ </t>
  </si>
  <si>
    <t xml:space="preserve">36 СОУ </t>
  </si>
  <si>
    <t>51 СОУ</t>
  </si>
  <si>
    <t>132. СОУ</t>
  </si>
  <si>
    <t>142 ОУ с РЧО</t>
  </si>
  <si>
    <t>203 ПЕГ</t>
  </si>
  <si>
    <t>117СОУ</t>
  </si>
  <si>
    <t>115ОУ</t>
  </si>
  <si>
    <t>85 СОУ</t>
  </si>
  <si>
    <t>116 ОУ</t>
  </si>
  <si>
    <t xml:space="preserve">156-то ОУ </t>
  </si>
  <si>
    <t>159 ОУ</t>
  </si>
  <si>
    <t>162 ОУ</t>
  </si>
  <si>
    <t>21 СОУ</t>
  </si>
  <si>
    <t>35 СОУ</t>
  </si>
  <si>
    <t>107 ОУ</t>
  </si>
  <si>
    <t>120 ОУ</t>
  </si>
  <si>
    <t>122 ОУ</t>
  </si>
  <si>
    <t xml:space="preserve">139 ОУ </t>
  </si>
  <si>
    <t>27 СОУ</t>
  </si>
  <si>
    <t>33   ОУ</t>
  </si>
  <si>
    <t xml:space="preserve">37 СОУ </t>
  </si>
  <si>
    <t>40 СОУ</t>
  </si>
  <si>
    <t xml:space="preserve">56.СОУ </t>
  </si>
  <si>
    <t>77 ОУ</t>
  </si>
  <si>
    <t xml:space="preserve">79 СОУ </t>
  </si>
  <si>
    <t>90 СОУ</t>
  </si>
  <si>
    <t xml:space="preserve">96 СОУ </t>
  </si>
  <si>
    <t>97 СОУ</t>
  </si>
  <si>
    <t>103 ОУ</t>
  </si>
  <si>
    <t>137 СОУ</t>
  </si>
  <si>
    <t>10 СОУ</t>
  </si>
  <si>
    <t>39 СОУ</t>
  </si>
  <si>
    <t xml:space="preserve">81 С О У </t>
  </si>
  <si>
    <t xml:space="preserve">82  ОУ </t>
  </si>
  <si>
    <t>118 СОУ</t>
  </si>
  <si>
    <t>125 СОУ</t>
  </si>
  <si>
    <t xml:space="preserve">128 СОУ </t>
  </si>
  <si>
    <t>131 СОУ</t>
  </si>
  <si>
    <t xml:space="preserve">144 СОУ </t>
  </si>
  <si>
    <t xml:space="preserve">145 СОУ </t>
  </si>
  <si>
    <t>15 СОУ</t>
  </si>
  <si>
    <t xml:space="preserve">16 ОУ </t>
  </si>
  <si>
    <t>54 СОУ</t>
  </si>
  <si>
    <t>63 ОУ</t>
  </si>
  <si>
    <t>98 НУ</t>
  </si>
  <si>
    <t xml:space="preserve">101 СОУ </t>
  </si>
  <si>
    <t>102 ОУ</t>
  </si>
  <si>
    <t>141 ОУ</t>
  </si>
  <si>
    <t>179 ОУ</t>
  </si>
  <si>
    <t>176 ОУ</t>
  </si>
  <si>
    <t xml:space="preserve">170 СОУ </t>
  </si>
  <si>
    <t xml:space="preserve">171 ОУ </t>
  </si>
  <si>
    <t>172 ОУ</t>
  </si>
  <si>
    <t>177 ОУ</t>
  </si>
  <si>
    <t>160 ОУ</t>
  </si>
  <si>
    <t>1 СОУ</t>
  </si>
  <si>
    <t>112 ОУ</t>
  </si>
  <si>
    <t xml:space="preserve">129 ОУ </t>
  </si>
  <si>
    <t>164 ГПИЕ</t>
  </si>
  <si>
    <t>ПЪРВА  АЕГ</t>
  </si>
  <si>
    <t>СМГ</t>
  </si>
  <si>
    <t>IV СВГ</t>
  </si>
  <si>
    <t>53 ОУ</t>
  </si>
  <si>
    <t>66 СОУ</t>
  </si>
  <si>
    <t xml:space="preserve">72 ОУ </t>
  </si>
  <si>
    <t xml:space="preserve">88 СОУ </t>
  </si>
  <si>
    <t>149 СОУ</t>
  </si>
  <si>
    <t>192 СОУ</t>
  </si>
  <si>
    <t xml:space="preserve">84 ОУ </t>
  </si>
  <si>
    <t>202 ОУ</t>
  </si>
  <si>
    <t>191 ОУ</t>
  </si>
  <si>
    <t>71 СОУ</t>
  </si>
  <si>
    <t>200 ОУ</t>
  </si>
  <si>
    <t>201 ОУ</t>
  </si>
  <si>
    <t>83 ОУ</t>
  </si>
  <si>
    <t xml:space="preserve">24 СОУ </t>
  </si>
  <si>
    <t>42  ОУ</t>
  </si>
  <si>
    <t xml:space="preserve">44 СОУ </t>
  </si>
  <si>
    <t>49 ОУ</t>
  </si>
  <si>
    <t>95 СОУ</t>
  </si>
  <si>
    <t>106 ОУ</t>
  </si>
  <si>
    <t xml:space="preserve">124 ОУ </t>
  </si>
  <si>
    <t>130 СОУ</t>
  </si>
  <si>
    <t xml:space="preserve">143 ОУ </t>
  </si>
  <si>
    <t xml:space="preserve">199 ОУ </t>
  </si>
  <si>
    <t xml:space="preserve">14 СОУ </t>
  </si>
  <si>
    <t>29 СОУ</t>
  </si>
  <si>
    <t>48 ОУ</t>
  </si>
  <si>
    <t xml:space="preserve">58 ОУ </t>
  </si>
  <si>
    <t xml:space="preserve">59 ОУ </t>
  </si>
  <si>
    <t>60 ОУ</t>
  </si>
  <si>
    <t xml:space="preserve">100 ОУ </t>
  </si>
  <si>
    <t xml:space="preserve">23 СОУ </t>
  </si>
  <si>
    <t xml:space="preserve">31СУЧЕМ </t>
  </si>
  <si>
    <t xml:space="preserve">93 СОУ </t>
  </si>
  <si>
    <t xml:space="preserve">94 СОУ </t>
  </si>
  <si>
    <t>109 ОУ</t>
  </si>
  <si>
    <t xml:space="preserve">138 СОУ </t>
  </si>
  <si>
    <t>148 ОУ</t>
  </si>
  <si>
    <t>157 ГИЧЕ</t>
  </si>
  <si>
    <t xml:space="preserve">6 ОУ </t>
  </si>
  <si>
    <t>7 СОУ</t>
  </si>
  <si>
    <t>9 ФЕГ</t>
  </si>
  <si>
    <t xml:space="preserve">12 СОУ </t>
  </si>
  <si>
    <t>38 ОУ</t>
  </si>
  <si>
    <t>127 СОУ</t>
  </si>
  <si>
    <t>133 СОУ</t>
  </si>
  <si>
    <t>8 СОУ</t>
  </si>
  <si>
    <t>55 СОУ</t>
  </si>
  <si>
    <t xml:space="preserve">20 ОУ </t>
  </si>
  <si>
    <t xml:space="preserve">22 СОУ </t>
  </si>
  <si>
    <t>41 0У</t>
  </si>
  <si>
    <t>47СОУ</t>
  </si>
  <si>
    <t>73 СОУ</t>
  </si>
  <si>
    <t xml:space="preserve">104 ОУ </t>
  </si>
  <si>
    <t>121 СОУ</t>
  </si>
  <si>
    <t>126 ОУ</t>
  </si>
  <si>
    <t>ВТОРА А Е Г</t>
  </si>
  <si>
    <t>ДГ</t>
  </si>
  <si>
    <t>ПГХВТ</t>
  </si>
  <si>
    <t>57 ССУ</t>
  </si>
  <si>
    <t>153 ССУ</t>
  </si>
  <si>
    <t>ПГИИ</t>
  </si>
  <si>
    <t xml:space="preserve">166 ССУ </t>
  </si>
  <si>
    <t>ОБЩЕЖИТИЕ</t>
  </si>
  <si>
    <t>Д-СТ 332 ОБЩЕЖИТИЯ</t>
  </si>
  <si>
    <t>ЗАДОЧНО</t>
  </si>
  <si>
    <t xml:space="preserve">ЗА </t>
  </si>
  <si>
    <t>140 СУ</t>
  </si>
  <si>
    <t>135 СУ</t>
  </si>
  <si>
    <t>123 СУ</t>
  </si>
  <si>
    <t>128 СУ</t>
  </si>
  <si>
    <t>144 СУ</t>
  </si>
  <si>
    <t>170 СУ</t>
  </si>
  <si>
    <t>ПГСС БУЗЕМА</t>
  </si>
  <si>
    <t xml:space="preserve"> 192 СУ</t>
  </si>
  <si>
    <t>59 ОБУ</t>
  </si>
  <si>
    <t>94 СУ</t>
  </si>
  <si>
    <t>СИГУРНОСТ</t>
  </si>
  <si>
    <t>индивид</t>
  </si>
  <si>
    <t>СР-ВА ЗА</t>
  </si>
  <si>
    <t>71 СУ</t>
  </si>
  <si>
    <t>29 СУ</t>
  </si>
  <si>
    <t>100 ОУ</t>
  </si>
  <si>
    <t>дг 124</t>
  </si>
  <si>
    <t>ЦСОП</t>
  </si>
  <si>
    <t>Х 15 лв.</t>
  </si>
  <si>
    <t>ДЕЦА ОБ. ЦСОП</t>
  </si>
  <si>
    <t>БР. ДЕЦА</t>
  </si>
  <si>
    <t>ПГ</t>
  </si>
  <si>
    <t>ЗАЩИТЕНА</t>
  </si>
  <si>
    <t>ДЕТСКА</t>
  </si>
  <si>
    <t>ГРАДИНА</t>
  </si>
  <si>
    <t>ПАНЧАРEВО</t>
  </si>
  <si>
    <t xml:space="preserve">бюджет </t>
  </si>
  <si>
    <t xml:space="preserve">БЮДЖЕТ </t>
  </si>
  <si>
    <t>цсоп</t>
  </si>
  <si>
    <t>14 СУ</t>
  </si>
  <si>
    <t>66 СУ</t>
  </si>
  <si>
    <t xml:space="preserve">142 ОУ </t>
  </si>
  <si>
    <t>113 СУ</t>
  </si>
  <si>
    <t>105 СУ</t>
  </si>
  <si>
    <t>51 СУ</t>
  </si>
  <si>
    <t>132 СУ</t>
  </si>
  <si>
    <t>85 СУ</t>
  </si>
  <si>
    <t>97 СУ</t>
  </si>
  <si>
    <t>131 СУ</t>
  </si>
  <si>
    <t>88 СУ</t>
  </si>
  <si>
    <t>130 СУ</t>
  </si>
  <si>
    <t>138 СУ</t>
  </si>
  <si>
    <t>17 СУ</t>
  </si>
  <si>
    <t>ЕРС-495</t>
  </si>
  <si>
    <t>ПО</t>
  </si>
  <si>
    <t>ЕРС-3794</t>
  </si>
  <si>
    <t>БР.ДГ</t>
  </si>
  <si>
    <t>БР.УЧ</t>
  </si>
  <si>
    <t>ЕРС-3749</t>
  </si>
  <si>
    <t>Х800ЛВ</t>
  </si>
  <si>
    <t>Х680ЛВ</t>
  </si>
  <si>
    <t>ПРЕХОДЕН</t>
  </si>
  <si>
    <t>ОСТ ДД</t>
  </si>
  <si>
    <t>95%ерс</t>
  </si>
  <si>
    <t>93%ЕРС</t>
  </si>
  <si>
    <t>3 СУ</t>
  </si>
  <si>
    <t>166 ssu</t>
  </si>
  <si>
    <t>78 СУ</t>
  </si>
  <si>
    <t>ясла</t>
  </si>
  <si>
    <t>ДЕЙНОСТ 311 "ЦЕЛОДНЕВНИ ДЕТСКИ ГРАДИНИ - МЕСТНИ ДЕЙНОСТИ</t>
  </si>
  <si>
    <t>ДЕЙНОСТ 311 "ЦЕЛОДНЕВНИ ДЕТСКИ ГРАДИНИ - ДЪРЖАВНИ ДЕЙНОСТИ</t>
  </si>
  <si>
    <t>2-4ГОД.</t>
  </si>
  <si>
    <t>5-6 ГОД.</t>
  </si>
  <si>
    <t>Д-СТ  312 "СПЕЦИАЛНИ ГРУПИ В ДЕТСКИ ГРАДИНИ"</t>
  </si>
  <si>
    <t>ДЪРЖАВНИ  ДЕЙНОСТИ</t>
  </si>
  <si>
    <t>МЕСТНИ  ДЕЙНОСТИ</t>
  </si>
  <si>
    <t>Д.Г №</t>
  </si>
  <si>
    <t>100% ЕРС ЗА ДЕТЕ</t>
  </si>
  <si>
    <t xml:space="preserve">ЗАКУСКИ </t>
  </si>
  <si>
    <t>100% ЕРС ЗА ДЕЦА</t>
  </si>
  <si>
    <t>В СПЕЦ.ГРУПА</t>
  </si>
  <si>
    <t>ДО 5 ГОД</t>
  </si>
  <si>
    <t>НА 5 И 6 ГОД</t>
  </si>
  <si>
    <t>ДЕЙНОСТ 318  "ПОДГОТВИТЕЛНИ ГРУПИ В УЧИЛИЩЕ"</t>
  </si>
  <si>
    <t>СРЕДСТВА ЗА ГРУПИ ЗА  Ц У О Д</t>
  </si>
  <si>
    <t>ПОЛУДНЕВНИ  ГРУПИ</t>
  </si>
  <si>
    <t>100% ЕРС ЗА</t>
  </si>
  <si>
    <t xml:space="preserve">100%ЕРС </t>
  </si>
  <si>
    <t xml:space="preserve">100% ЕРС </t>
  </si>
  <si>
    <t>ОБЩО ЗА</t>
  </si>
  <si>
    <t>БЕЗПЛ.</t>
  </si>
  <si>
    <t>СРЕДСТВА</t>
  </si>
  <si>
    <t>ЗА ЦОУД</t>
  </si>
  <si>
    <t>ППГ</t>
  </si>
  <si>
    <t>ЗА П Г</t>
  </si>
  <si>
    <t>ДЕЙНОСТ 324 "СПОРТНИ УЧИЛИЩА"</t>
  </si>
  <si>
    <t>ФОРМУЛА</t>
  </si>
  <si>
    <t>ДОПЪЛВАЩИ СТАНДАРТИ</t>
  </si>
  <si>
    <t>100% ЕРС</t>
  </si>
  <si>
    <t>СР-ВА</t>
  </si>
  <si>
    <t>СРЕДСТВА ЗА</t>
  </si>
  <si>
    <t>ЕРС ЗА</t>
  </si>
  <si>
    <t>КОМБИН.</t>
  </si>
  <si>
    <t>ГИМНАЗ.</t>
  </si>
  <si>
    <t>ЗАНИМАНИЯ ПО</t>
  </si>
  <si>
    <t>УЧЕНИК</t>
  </si>
  <si>
    <t>ОБУЧЕНИЕ</t>
  </si>
  <si>
    <t>ЕТАП</t>
  </si>
  <si>
    <t>ИНТЕРЕСИ</t>
  </si>
  <si>
    <t>2020 Г</t>
  </si>
  <si>
    <t>ДЕЙНОСТ  326  "ПРОФЕСИОНАЛНИ ГИМНАЗИИ И ПРОФЕС.ПАРАЛЕЛКИ"</t>
  </si>
  <si>
    <t>100% ЕРС ЗА ПАРАЛЕЛКА И УЧЕНИК В СЪОТВЕТНОТО ПРОФЕСИОНАЛНА НАПРАВЛЕНИЕ</t>
  </si>
  <si>
    <t>ТРАНС-</t>
  </si>
  <si>
    <t xml:space="preserve">СЕЛСКО </t>
  </si>
  <si>
    <t>ФИЗИ-</t>
  </si>
  <si>
    <t>СТОПАН-</t>
  </si>
  <si>
    <t>УСЛУГИ</t>
  </si>
  <si>
    <t>ИЗОБРАЗ.</t>
  </si>
  <si>
    <t>ОБЩЕСТ-</t>
  </si>
  <si>
    <t>ИНДИВИ-</t>
  </si>
  <si>
    <t>защит.</t>
  </si>
  <si>
    <t>ЗА ЗАНИМ.</t>
  </si>
  <si>
    <t>СТИПЕН-</t>
  </si>
  <si>
    <t>у-ци</t>
  </si>
  <si>
    <t>С-ВА</t>
  </si>
  <si>
    <t>СТОП.</t>
  </si>
  <si>
    <t>ЧЕСКИ</t>
  </si>
  <si>
    <t>СКО</t>
  </si>
  <si>
    <t>ЗА ЛИЧ-</t>
  </si>
  <si>
    <t>ИЗКУСТ.</t>
  </si>
  <si>
    <t>ВЕНА</t>
  </si>
  <si>
    <t>ОБУЧ.</t>
  </si>
  <si>
    <t>ДУАЛНО</t>
  </si>
  <si>
    <t>специал.</t>
  </si>
  <si>
    <t>ИНСТИТУ-</t>
  </si>
  <si>
    <t>ПО ИНТЕ-</t>
  </si>
  <si>
    <t>ДИИ</t>
  </si>
  <si>
    <t>обуч.</t>
  </si>
  <si>
    <t>ПОРТ</t>
  </si>
  <si>
    <t>НАУКИ</t>
  </si>
  <si>
    <t>У-НИЕ</t>
  </si>
  <si>
    <t>НОСТТА</t>
  </si>
  <si>
    <t>РЕСИ</t>
  </si>
  <si>
    <t>2021 Г</t>
  </si>
  <si>
    <t>ДЕЙНОСТ  338</t>
  </si>
  <si>
    <t>"РЕСУРСНО  ПОДПОМАГАНЕ"</t>
  </si>
  <si>
    <t>Д-СТ 322 "ОБЩООБРАЗОВАТЕЛНИ  УЧИЛИЩА"</t>
  </si>
  <si>
    <t xml:space="preserve">основни компоненти </t>
  </si>
  <si>
    <t>допълнителни компоненти</t>
  </si>
  <si>
    <t>защ.</t>
  </si>
  <si>
    <t>разш.</t>
  </si>
  <si>
    <t>98% ЕРС</t>
  </si>
  <si>
    <t>98% ЕРС ЗА</t>
  </si>
  <si>
    <t>100%ЕРС</t>
  </si>
  <si>
    <t xml:space="preserve">99,5%ЕРС </t>
  </si>
  <si>
    <t>за отопл.</t>
  </si>
  <si>
    <t>за едносм.</t>
  </si>
  <si>
    <t>за обуч.</t>
  </si>
  <si>
    <t xml:space="preserve">р-ка ОТ 80 до </t>
  </si>
  <si>
    <t xml:space="preserve">р-ка до </t>
  </si>
  <si>
    <t>ЗАНИМА-</t>
  </si>
  <si>
    <t>у-ще</t>
  </si>
  <si>
    <t>подг.</t>
  </si>
  <si>
    <t>за ученик</t>
  </si>
  <si>
    <t>уч. в парал</t>
  </si>
  <si>
    <t>за уч.във</t>
  </si>
  <si>
    <t>за уч.</t>
  </si>
  <si>
    <t>за брой</t>
  </si>
  <si>
    <t>за</t>
  </si>
  <si>
    <t>за гимназ.</t>
  </si>
  <si>
    <t>с течно</t>
  </si>
  <si>
    <t>режим на</t>
  </si>
  <si>
    <t xml:space="preserve">на у-ци </t>
  </si>
  <si>
    <t>139 у-ци</t>
  </si>
  <si>
    <t>80 у-ци</t>
  </si>
  <si>
    <t>1-7 КЛ</t>
  </si>
  <si>
    <t>Ф-МА НА</t>
  </si>
  <si>
    <t>НИЯ ПО</t>
  </si>
  <si>
    <t xml:space="preserve">по  </t>
  </si>
  <si>
    <t>година</t>
  </si>
  <si>
    <t>1-12 клас</t>
  </si>
  <si>
    <t>вечерно и</t>
  </si>
  <si>
    <t>паралелка</t>
  </si>
  <si>
    <t>инсти-</t>
  </si>
  <si>
    <t>етап</t>
  </si>
  <si>
    <t>гориво</t>
  </si>
  <si>
    <t>обучение</t>
  </si>
  <si>
    <t>със СОП</t>
  </si>
  <si>
    <t>20% от</t>
  </si>
  <si>
    <t>30% от</t>
  </si>
  <si>
    <t>ДО 4 КЛ</t>
  </si>
  <si>
    <t>музика</t>
  </si>
  <si>
    <t>задоч.обуч</t>
  </si>
  <si>
    <t>обуч</t>
  </si>
  <si>
    <t>туция</t>
  </si>
  <si>
    <t>ерс-2123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</si>
</sst>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i/>
      <sz val="14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0" fontId="73" fillId="0" borderId="0" xfId="0" applyFont="1" applyAlignment="1">
      <alignment/>
    </xf>
    <xf numFmtId="3" fontId="73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74" fillId="0" borderId="0" xfId="0" applyFont="1" applyAlignment="1">
      <alignment/>
    </xf>
    <xf numFmtId="3" fontId="37" fillId="0" borderId="10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3" fontId="75" fillId="0" borderId="0" xfId="0" applyNumberFormat="1" applyFont="1" applyAlignment="1">
      <alignment/>
    </xf>
    <xf numFmtId="3" fontId="76" fillId="0" borderId="0" xfId="0" applyNumberFormat="1" applyFont="1" applyAlignment="1">
      <alignment/>
    </xf>
    <xf numFmtId="3" fontId="77" fillId="0" borderId="0" xfId="0" applyNumberFormat="1" applyFont="1" applyAlignment="1">
      <alignment/>
    </xf>
    <xf numFmtId="3" fontId="75" fillId="0" borderId="0" xfId="0" applyNumberFormat="1" applyFont="1" applyFill="1" applyAlignment="1">
      <alignment/>
    </xf>
    <xf numFmtId="3" fontId="10" fillId="0" borderId="10" xfId="0" applyNumberFormat="1" applyFont="1" applyFill="1" applyBorder="1" applyAlignment="1">
      <alignment/>
    </xf>
    <xf numFmtId="0" fontId="73" fillId="0" borderId="11" xfId="0" applyFont="1" applyBorder="1" applyAlignment="1">
      <alignment vertical="center"/>
    </xf>
    <xf numFmtId="3" fontId="78" fillId="0" borderId="12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3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9" fontId="11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43" fillId="0" borderId="0" xfId="0" applyNumberFormat="1" applyFont="1" applyFill="1" applyAlignment="1">
      <alignment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10" fontId="11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3" fillId="0" borderId="12" xfId="0" applyFont="1" applyBorder="1" applyAlignment="1">
      <alignment horizontal="right" vertical="center"/>
    </xf>
    <xf numFmtId="3" fontId="73" fillId="0" borderId="12" xfId="0" applyNumberFormat="1" applyFont="1" applyBorder="1" applyAlignment="1">
      <alignment horizontal="right" vertical="center"/>
    </xf>
    <xf numFmtId="0" fontId="79" fillId="0" borderId="10" xfId="0" applyFont="1" applyBorder="1" applyAlignment="1">
      <alignment vertical="center"/>
    </xf>
    <xf numFmtId="0" fontId="79" fillId="0" borderId="10" xfId="0" applyFont="1" applyBorder="1" applyAlignment="1">
      <alignment horizontal="right" vertical="center"/>
    </xf>
    <xf numFmtId="0" fontId="80" fillId="0" borderId="10" xfId="0" applyFont="1" applyBorder="1" applyAlignment="1">
      <alignment vertical="center"/>
    </xf>
    <xf numFmtId="3" fontId="80" fillId="0" borderId="10" xfId="0" applyNumberFormat="1" applyFont="1" applyBorder="1" applyAlignment="1">
      <alignment horizontal="right" vertical="center"/>
    </xf>
    <xf numFmtId="0" fontId="80" fillId="0" borderId="10" xfId="0" applyFont="1" applyBorder="1" applyAlignment="1">
      <alignment horizontal="right" vertical="center"/>
    </xf>
    <xf numFmtId="3" fontId="81" fillId="0" borderId="10" xfId="0" applyNumberFormat="1" applyFont="1" applyBorder="1" applyAlignment="1">
      <alignment horizontal="right" vertical="center"/>
    </xf>
    <xf numFmtId="0" fontId="73" fillId="0" borderId="10" xfId="0" applyFont="1" applyBorder="1" applyAlignment="1">
      <alignment horizontal="right" vertical="center"/>
    </xf>
    <xf numFmtId="0" fontId="82" fillId="0" borderId="10" xfId="0" applyFont="1" applyBorder="1" applyAlignment="1">
      <alignment horizontal="right" vertical="center"/>
    </xf>
    <xf numFmtId="3" fontId="83" fillId="0" borderId="10" xfId="0" applyNumberFormat="1" applyFont="1" applyBorder="1" applyAlignment="1">
      <alignment horizontal="right" vertical="center"/>
    </xf>
    <xf numFmtId="0" fontId="83" fillId="0" borderId="10" xfId="0" applyFont="1" applyBorder="1" applyAlignment="1">
      <alignment horizontal="right" vertical="center"/>
    </xf>
    <xf numFmtId="3" fontId="73" fillId="0" borderId="10" xfId="0" applyNumberFormat="1" applyFont="1" applyBorder="1" applyAlignment="1">
      <alignment horizontal="right" vertical="center"/>
    </xf>
    <xf numFmtId="3" fontId="79" fillId="0" borderId="10" xfId="0" applyNumberFormat="1" applyFont="1" applyBorder="1" applyAlignment="1">
      <alignment horizontal="right" vertical="center"/>
    </xf>
    <xf numFmtId="0" fontId="84" fillId="0" borderId="0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18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4" fillId="0" borderId="15" xfId="0" applyFont="1" applyBorder="1" applyAlignment="1">
      <alignment vertical="center"/>
    </xf>
    <xf numFmtId="3" fontId="85" fillId="0" borderId="10" xfId="0" applyNumberFormat="1" applyFont="1" applyBorder="1" applyAlignment="1">
      <alignment horizontal="right" vertical="center"/>
    </xf>
    <xf numFmtId="0" fontId="84" fillId="0" borderId="26" xfId="0" applyFont="1" applyBorder="1" applyAlignment="1">
      <alignment vertical="center"/>
    </xf>
    <xf numFmtId="0" fontId="84" fillId="0" borderId="27" xfId="0" applyFont="1" applyBorder="1" applyAlignment="1">
      <alignment vertical="center"/>
    </xf>
    <xf numFmtId="0" fontId="84" fillId="0" borderId="28" xfId="0" applyFont="1" applyBorder="1" applyAlignment="1">
      <alignment vertical="center"/>
    </xf>
    <xf numFmtId="0" fontId="84" fillId="0" borderId="29" xfId="0" applyFont="1" applyBorder="1" applyAlignment="1">
      <alignment vertical="center"/>
    </xf>
    <xf numFmtId="0" fontId="86" fillId="0" borderId="11" xfId="0" applyFont="1" applyBorder="1" applyAlignment="1">
      <alignment vertical="center"/>
    </xf>
    <xf numFmtId="0" fontId="86" fillId="0" borderId="12" xfId="0" applyFont="1" applyBorder="1" applyAlignment="1">
      <alignment vertical="center"/>
    </xf>
    <xf numFmtId="0" fontId="84" fillId="0" borderId="12" xfId="0" applyFont="1" applyBorder="1" applyAlignment="1">
      <alignment vertical="center"/>
    </xf>
    <xf numFmtId="0" fontId="74" fillId="0" borderId="11" xfId="0" applyFont="1" applyBorder="1" applyAlignment="1">
      <alignment vertical="center"/>
    </xf>
    <xf numFmtId="0" fontId="73" fillId="0" borderId="12" xfId="0" applyFont="1" applyBorder="1" applyAlignment="1">
      <alignment vertical="center"/>
    </xf>
    <xf numFmtId="0" fontId="87" fillId="0" borderId="27" xfId="0" applyFont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87" fillId="0" borderId="29" xfId="0" applyFont="1" applyBorder="1" applyAlignment="1">
      <alignment vertical="center"/>
    </xf>
    <xf numFmtId="0" fontId="84" fillId="0" borderId="11" xfId="0" applyFont="1" applyBorder="1" applyAlignment="1">
      <alignment vertical="center"/>
    </xf>
    <xf numFmtId="0" fontId="87" fillId="0" borderId="12" xfId="0" applyFont="1" applyBorder="1" applyAlignment="1">
      <alignment vertical="center"/>
    </xf>
    <xf numFmtId="0" fontId="78" fillId="0" borderId="27" xfId="0" applyFont="1" applyBorder="1" applyAlignment="1">
      <alignment vertical="center"/>
    </xf>
    <xf numFmtId="0" fontId="78" fillId="0" borderId="29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88" fillId="33" borderId="30" xfId="0" applyFont="1" applyFill="1" applyBorder="1" applyAlignment="1">
      <alignment vertical="center"/>
    </xf>
    <xf numFmtId="0" fontId="78" fillId="0" borderId="31" xfId="0" applyFont="1" applyBorder="1" applyAlignment="1">
      <alignment vertical="center"/>
    </xf>
    <xf numFmtId="0" fontId="78" fillId="0" borderId="32" xfId="0" applyFont="1" applyBorder="1" applyAlignment="1">
      <alignment vertical="center"/>
    </xf>
    <xf numFmtId="0" fontId="89" fillId="0" borderId="29" xfId="0" applyFont="1" applyBorder="1" applyAlignment="1">
      <alignment horizontal="right" vertical="center"/>
    </xf>
    <xf numFmtId="0" fontId="78" fillId="0" borderId="30" xfId="0" applyFont="1" applyBorder="1" applyAlignment="1">
      <alignment vertical="center"/>
    </xf>
    <xf numFmtId="0" fontId="90" fillId="0" borderId="11" xfId="0" applyFont="1" applyBorder="1" applyAlignment="1">
      <alignment horizontal="right" vertical="center"/>
    </xf>
    <xf numFmtId="0" fontId="90" fillId="0" borderId="12" xfId="0" applyFont="1" applyBorder="1" applyAlignment="1">
      <alignment horizontal="right" vertical="center"/>
    </xf>
    <xf numFmtId="3" fontId="78" fillId="0" borderId="32" xfId="0" applyNumberFormat="1" applyFont="1" applyBorder="1" applyAlignment="1">
      <alignment horizontal="right" vertical="center"/>
    </xf>
    <xf numFmtId="0" fontId="90" fillId="0" borderId="32" xfId="0" applyFont="1" applyBorder="1" applyAlignment="1">
      <alignment horizontal="right" vertical="center"/>
    </xf>
    <xf numFmtId="0" fontId="78" fillId="0" borderId="12" xfId="0" applyFont="1" applyBorder="1" applyAlignment="1">
      <alignment vertical="center"/>
    </xf>
    <xf numFmtId="0" fontId="89" fillId="0" borderId="12" xfId="0" applyFont="1" applyBorder="1" applyAlignment="1">
      <alignment horizontal="right" vertical="center"/>
    </xf>
    <xf numFmtId="0" fontId="90" fillId="0" borderId="10" xfId="0" applyFont="1" applyFill="1" applyBorder="1" applyAlignment="1">
      <alignment vertical="center"/>
    </xf>
    <xf numFmtId="3" fontId="90" fillId="0" borderId="10" xfId="0" applyNumberFormat="1" applyFont="1" applyFill="1" applyBorder="1" applyAlignment="1">
      <alignment vertical="center"/>
    </xf>
    <xf numFmtId="0" fontId="89" fillId="0" borderId="10" xfId="0" applyFont="1" applyFill="1" applyBorder="1" applyAlignment="1">
      <alignment vertical="center"/>
    </xf>
    <xf numFmtId="3" fontId="89" fillId="0" borderId="10" xfId="0" applyNumberFormat="1" applyFont="1" applyFill="1" applyBorder="1" applyAlignment="1">
      <alignment horizontal="right" vertical="center"/>
    </xf>
    <xf numFmtId="3" fontId="90" fillId="0" borderId="10" xfId="0" applyNumberFormat="1" applyFont="1" applyFill="1" applyBorder="1" applyAlignment="1">
      <alignment horizontal="right" vertical="center"/>
    </xf>
    <xf numFmtId="0" fontId="91" fillId="0" borderId="26" xfId="0" applyFont="1" applyBorder="1" applyAlignment="1">
      <alignment vertical="center"/>
    </xf>
    <xf numFmtId="0" fontId="92" fillId="0" borderId="27" xfId="0" applyFont="1" applyBorder="1" applyAlignment="1">
      <alignment horizontal="center" vertical="center"/>
    </xf>
    <xf numFmtId="0" fontId="92" fillId="0" borderId="27" xfId="0" applyFont="1" applyBorder="1" applyAlignment="1">
      <alignment vertical="center"/>
    </xf>
    <xf numFmtId="0" fontId="93" fillId="0" borderId="28" xfId="0" applyFont="1" applyBorder="1" applyAlignment="1">
      <alignment vertical="center"/>
    </xf>
    <xf numFmtId="0" fontId="94" fillId="0" borderId="27" xfId="0" applyFont="1" applyBorder="1" applyAlignment="1">
      <alignment vertical="center"/>
    </xf>
    <xf numFmtId="0" fontId="94" fillId="0" borderId="29" xfId="0" applyFont="1" applyBorder="1" applyAlignment="1">
      <alignment vertical="center"/>
    </xf>
    <xf numFmtId="0" fontId="93" fillId="0" borderId="28" xfId="0" applyFont="1" applyBorder="1" applyAlignment="1">
      <alignment horizontal="center" vertical="center"/>
    </xf>
    <xf numFmtId="0" fontId="84" fillId="0" borderId="31" xfId="0" applyFont="1" applyBorder="1" applyAlignment="1">
      <alignment vertical="center"/>
    </xf>
    <xf numFmtId="0" fontId="86" fillId="0" borderId="32" xfId="0" applyFont="1" applyBorder="1" applyAlignment="1">
      <alignment vertical="center"/>
    </xf>
    <xf numFmtId="0" fontId="91" fillId="0" borderId="32" xfId="0" applyFont="1" applyBorder="1" applyAlignment="1">
      <alignment horizontal="right" vertical="center"/>
    </xf>
    <xf numFmtId="0" fontId="86" fillId="0" borderId="12" xfId="0" applyFont="1" applyBorder="1" applyAlignment="1">
      <alignment horizontal="right" vertical="center"/>
    </xf>
    <xf numFmtId="3" fontId="86" fillId="0" borderId="12" xfId="0" applyNumberFormat="1" applyFont="1" applyBorder="1" applyAlignment="1">
      <alignment horizontal="right" vertical="center"/>
    </xf>
    <xf numFmtId="0" fontId="92" fillId="0" borderId="12" xfId="0" applyFont="1" applyBorder="1" applyAlignment="1">
      <alignment horizontal="right" vertical="center"/>
    </xf>
    <xf numFmtId="3" fontId="92" fillId="0" borderId="12" xfId="0" applyNumberFormat="1" applyFont="1" applyBorder="1" applyAlignment="1">
      <alignment horizontal="right" vertical="center"/>
    </xf>
    <xf numFmtId="9" fontId="89" fillId="0" borderId="29" xfId="0" applyNumberFormat="1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0" fontId="88" fillId="0" borderId="27" xfId="0" applyFont="1" applyBorder="1" applyAlignment="1">
      <alignment horizontal="center" vertical="center"/>
    </xf>
    <xf numFmtId="0" fontId="88" fillId="0" borderId="28" xfId="0" applyFont="1" applyBorder="1" applyAlignment="1">
      <alignment horizontal="center" vertical="center"/>
    </xf>
    <xf numFmtId="10" fontId="89" fillId="0" borderId="29" xfId="0" applyNumberFormat="1" applyFont="1" applyBorder="1" applyAlignment="1">
      <alignment horizontal="center" vertical="center"/>
    </xf>
    <xf numFmtId="0" fontId="88" fillId="0" borderId="29" xfId="0" applyFont="1" applyBorder="1" applyAlignment="1">
      <alignment horizontal="center" vertical="center"/>
    </xf>
    <xf numFmtId="0" fontId="91" fillId="0" borderId="29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0" fontId="74" fillId="0" borderId="33" xfId="0" applyFont="1" applyFill="1" applyBorder="1" applyAlignment="1">
      <alignment horizontal="center"/>
    </xf>
    <xf numFmtId="0" fontId="84" fillId="0" borderId="32" xfId="0" applyFont="1" applyBorder="1" applyAlignment="1">
      <alignment horizontal="center" vertical="center"/>
    </xf>
    <xf numFmtId="0" fontId="84" fillId="0" borderId="27" xfId="0" applyFont="1" applyBorder="1" applyAlignment="1">
      <alignment horizontal="center" vertical="center"/>
    </xf>
    <xf numFmtId="0" fontId="84" fillId="0" borderId="34" xfId="0" applyFont="1" applyBorder="1" applyAlignment="1">
      <alignment horizontal="center" vertical="center"/>
    </xf>
    <xf numFmtId="0" fontId="94" fillId="0" borderId="31" xfId="0" applyFont="1" applyBorder="1" applyAlignment="1">
      <alignment vertical="center"/>
    </xf>
    <xf numFmtId="0" fontId="94" fillId="0" borderId="32" xfId="0" applyFont="1" applyBorder="1" applyAlignment="1">
      <alignment horizontal="right" vertical="center"/>
    </xf>
    <xf numFmtId="0" fontId="94" fillId="0" borderId="11" xfId="0" applyFont="1" applyBorder="1" applyAlignment="1">
      <alignment vertical="center"/>
    </xf>
    <xf numFmtId="3" fontId="94" fillId="0" borderId="12" xfId="0" applyNumberFormat="1" applyFont="1" applyBorder="1" applyAlignment="1">
      <alignment horizontal="right" vertical="center"/>
    </xf>
    <xf numFmtId="0" fontId="94" fillId="0" borderId="12" xfId="0" applyFont="1" applyBorder="1" applyAlignment="1">
      <alignment horizontal="right" vertical="center"/>
    </xf>
    <xf numFmtId="0" fontId="94" fillId="0" borderId="12" xfId="0" applyFont="1" applyBorder="1" applyAlignment="1">
      <alignment vertical="center"/>
    </xf>
    <xf numFmtId="3" fontId="95" fillId="0" borderId="12" xfId="0" applyNumberFormat="1" applyFont="1" applyBorder="1" applyAlignment="1">
      <alignment horizontal="right" vertical="center"/>
    </xf>
    <xf numFmtId="0" fontId="95" fillId="0" borderId="12" xfId="0" applyFont="1" applyBorder="1" applyAlignment="1">
      <alignment horizontal="right" vertical="center" wrapText="1"/>
    </xf>
    <xf numFmtId="3" fontId="95" fillId="0" borderId="12" xfId="0" applyNumberFormat="1" applyFont="1" applyBorder="1" applyAlignment="1">
      <alignment horizontal="right" vertical="center" wrapText="1"/>
    </xf>
    <xf numFmtId="0" fontId="71" fillId="0" borderId="0" xfId="0" applyFont="1" applyAlignment="1">
      <alignment/>
    </xf>
    <xf numFmtId="0" fontId="96" fillId="0" borderId="26" xfId="0" applyFont="1" applyBorder="1" applyAlignment="1">
      <alignment vertical="center"/>
    </xf>
    <xf numFmtId="0" fontId="96" fillId="0" borderId="29" xfId="0" applyFont="1" applyBorder="1" applyAlignment="1">
      <alignment vertical="center"/>
    </xf>
    <xf numFmtId="0" fontId="96" fillId="0" borderId="27" xfId="0" applyFont="1" applyBorder="1" applyAlignment="1">
      <alignment vertical="center"/>
    </xf>
    <xf numFmtId="0" fontId="96" fillId="0" borderId="28" xfId="0" applyFont="1" applyBorder="1" applyAlignment="1">
      <alignment vertical="center"/>
    </xf>
    <xf numFmtId="0" fontId="96" fillId="0" borderId="29" xfId="0" applyFont="1" applyBorder="1" applyAlignment="1">
      <alignment horizontal="center" vertical="center"/>
    </xf>
    <xf numFmtId="0" fontId="97" fillId="0" borderId="29" xfId="0" applyFont="1" applyBorder="1" applyAlignment="1">
      <alignment vertical="center"/>
    </xf>
    <xf numFmtId="0" fontId="87" fillId="0" borderId="13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83" fillId="0" borderId="35" xfId="0" applyFont="1" applyBorder="1" applyAlignment="1">
      <alignment horizontal="center" vertical="center"/>
    </xf>
    <xf numFmtId="0" fontId="83" fillId="0" borderId="21" xfId="0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83" fillId="0" borderId="33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2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3" fillId="0" borderId="18" xfId="0" applyFont="1" applyBorder="1" applyAlignment="1">
      <alignment horizontal="center" vertical="center"/>
    </xf>
    <xf numFmtId="0" fontId="89" fillId="0" borderId="36" xfId="0" applyFont="1" applyBorder="1" applyAlignment="1">
      <alignment horizontal="center" vertical="center"/>
    </xf>
    <xf numFmtId="0" fontId="84" fillId="0" borderId="37" xfId="0" applyFont="1" applyBorder="1" applyAlignment="1">
      <alignment horizontal="center" vertical="center"/>
    </xf>
    <xf numFmtId="0" fontId="84" fillId="0" borderId="34" xfId="0" applyFont="1" applyBorder="1" applyAlignment="1">
      <alignment horizontal="center" vertical="center"/>
    </xf>
    <xf numFmtId="0" fontId="84" fillId="0" borderId="38" xfId="0" applyFont="1" applyBorder="1" applyAlignment="1">
      <alignment horizontal="center" vertical="center"/>
    </xf>
    <xf numFmtId="0" fontId="84" fillId="0" borderId="39" xfId="0" applyFont="1" applyBorder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37" xfId="0" applyFont="1" applyBorder="1" applyAlignment="1">
      <alignment horizontal="center" vertical="center"/>
    </xf>
    <xf numFmtId="0" fontId="88" fillId="0" borderId="34" xfId="0" applyFont="1" applyBorder="1" applyAlignment="1">
      <alignment horizontal="center" vertical="center"/>
    </xf>
    <xf numFmtId="0" fontId="88" fillId="0" borderId="38" xfId="0" applyFont="1" applyBorder="1" applyAlignment="1">
      <alignment horizontal="center" vertical="center"/>
    </xf>
    <xf numFmtId="0" fontId="88" fillId="0" borderId="39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27" xfId="0" applyFont="1" applyBorder="1" applyAlignment="1">
      <alignment horizontal="center" vertical="center"/>
    </xf>
    <xf numFmtId="0" fontId="84" fillId="0" borderId="29" xfId="0" applyFont="1" applyBorder="1" applyAlignment="1">
      <alignment horizontal="center" vertical="center"/>
    </xf>
    <xf numFmtId="0" fontId="96" fillId="0" borderId="37" xfId="0" applyFont="1" applyBorder="1" applyAlignment="1">
      <alignment horizontal="center" vertical="center"/>
    </xf>
    <xf numFmtId="0" fontId="96" fillId="0" borderId="34" xfId="0" applyFont="1" applyBorder="1" applyAlignment="1">
      <alignment horizontal="center" vertical="center"/>
    </xf>
    <xf numFmtId="0" fontId="96" fillId="0" borderId="32" xfId="0" applyFont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86" fillId="0" borderId="37" xfId="0" applyFont="1" applyBorder="1" applyAlignment="1">
      <alignment horizontal="center" vertical="center"/>
    </xf>
    <xf numFmtId="0" fontId="86" fillId="0" borderId="34" xfId="0" applyFont="1" applyBorder="1" applyAlignment="1">
      <alignment horizontal="center" vertical="center"/>
    </xf>
    <xf numFmtId="0" fontId="86" fillId="0" borderId="38" xfId="0" applyFont="1" applyBorder="1" applyAlignment="1">
      <alignment horizontal="center" vertical="center"/>
    </xf>
    <xf numFmtId="0" fontId="92" fillId="0" borderId="39" xfId="0" applyFont="1" applyBorder="1" applyAlignment="1">
      <alignment horizontal="center" vertical="center"/>
    </xf>
    <xf numFmtId="0" fontId="92" fillId="0" borderId="34" xfId="0" applyFont="1" applyBorder="1" applyAlignment="1">
      <alignment horizontal="center" vertical="center"/>
    </xf>
    <xf numFmtId="0" fontId="92" fillId="0" borderId="38" xfId="0" applyFont="1" applyBorder="1" applyAlignment="1">
      <alignment horizontal="center" vertical="center"/>
    </xf>
    <xf numFmtId="0" fontId="94" fillId="0" borderId="26" xfId="0" applyFont="1" applyBorder="1" applyAlignment="1">
      <alignment horizontal="center" vertical="center"/>
    </xf>
    <xf numFmtId="0" fontId="94" fillId="0" borderId="2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O45" sqref="O45"/>
    </sheetView>
  </sheetViews>
  <sheetFormatPr defaultColWidth="9.140625" defaultRowHeight="15"/>
  <cols>
    <col min="1" max="1" width="20.7109375" style="34" customWidth="1"/>
    <col min="2" max="2" width="8.140625" style="34" hidden="1" customWidth="1"/>
    <col min="3" max="3" width="8.28125" style="34" hidden="1" customWidth="1"/>
    <col min="4" max="4" width="13.57421875" style="34" hidden="1" customWidth="1"/>
    <col min="5" max="5" width="15.57421875" style="35" hidden="1" customWidth="1"/>
    <col min="6" max="6" width="11.421875" style="35" hidden="1" customWidth="1"/>
    <col min="7" max="7" width="14.421875" style="36" hidden="1" customWidth="1"/>
    <col min="8" max="8" width="10.421875" style="36" hidden="1" customWidth="1"/>
    <col min="9" max="9" width="10.7109375" style="35" hidden="1" customWidth="1"/>
    <col min="10" max="10" width="12.140625" style="35" hidden="1" customWidth="1"/>
    <col min="11" max="11" width="11.7109375" style="35" hidden="1" customWidth="1"/>
    <col min="12" max="12" width="12.421875" style="35" hidden="1" customWidth="1"/>
    <col min="13" max="13" width="12.8515625" style="35" hidden="1" customWidth="1"/>
    <col min="14" max="14" width="13.57421875" style="35" hidden="1" customWidth="1"/>
    <col min="15" max="15" width="11.421875" style="34" customWidth="1"/>
    <col min="16" max="16" width="13.421875" style="34" customWidth="1"/>
    <col min="17" max="17" width="15.57421875" style="34" customWidth="1"/>
    <col min="18" max="18" width="12.8515625" style="34" customWidth="1"/>
    <col min="19" max="19" width="14.140625" style="34" customWidth="1"/>
    <col min="20" max="20" width="12.00390625" style="34" hidden="1" customWidth="1"/>
    <col min="21" max="21" width="13.8515625" style="34" customWidth="1"/>
    <col min="22" max="22" width="18.57421875" style="34" customWidth="1"/>
    <col min="23" max="23" width="11.7109375" style="34" customWidth="1"/>
    <col min="24" max="24" width="15.28125" style="38" customWidth="1"/>
    <col min="25" max="16384" width="9.140625" style="6" customWidth="1"/>
  </cols>
  <sheetData>
    <row r="1" spans="9:16" ht="23.25">
      <c r="I1" s="37">
        <v>6148</v>
      </c>
      <c r="J1" s="37">
        <v>31540</v>
      </c>
      <c r="P1" s="45" t="s">
        <v>502</v>
      </c>
    </row>
    <row r="2" spans="1:24" ht="18.75">
      <c r="A2" s="188" t="s">
        <v>254</v>
      </c>
      <c r="B2" s="27"/>
      <c r="C2" s="27"/>
      <c r="D2" s="27"/>
      <c r="E2" s="28"/>
      <c r="F2" s="29"/>
      <c r="G2" s="27"/>
      <c r="H2" s="27"/>
      <c r="I2" s="29" t="s">
        <v>0</v>
      </c>
      <c r="J2" s="29" t="s">
        <v>0</v>
      </c>
      <c r="K2" s="30" t="s">
        <v>1</v>
      </c>
      <c r="L2" s="30"/>
      <c r="M2" s="30"/>
      <c r="N2" s="30"/>
      <c r="O2" s="30"/>
      <c r="P2" s="30"/>
      <c r="Q2" s="30"/>
      <c r="R2" s="46"/>
      <c r="S2" s="30"/>
      <c r="T2" s="8" t="s">
        <v>464</v>
      </c>
      <c r="U2" s="27"/>
      <c r="V2" s="31"/>
      <c r="W2" s="31"/>
      <c r="X2" s="32" t="s">
        <v>468</v>
      </c>
    </row>
    <row r="3" spans="1:24" s="84" customFormat="1" ht="20.25" customHeight="1">
      <c r="A3" s="189"/>
      <c r="B3" s="77" t="s">
        <v>4</v>
      </c>
      <c r="C3" s="55"/>
      <c r="D3" s="78" t="s">
        <v>5</v>
      </c>
      <c r="E3" s="52"/>
      <c r="F3" s="54" t="s">
        <v>6</v>
      </c>
      <c r="G3" s="52"/>
      <c r="H3" s="52" t="s">
        <v>8</v>
      </c>
      <c r="I3" s="59" t="s">
        <v>9</v>
      </c>
      <c r="J3" s="59" t="s">
        <v>10</v>
      </c>
      <c r="K3" s="79" t="s">
        <v>4</v>
      </c>
      <c r="L3" s="51" t="s">
        <v>5</v>
      </c>
      <c r="M3" s="51" t="s">
        <v>6</v>
      </c>
      <c r="N3" s="59" t="s">
        <v>11</v>
      </c>
      <c r="O3" s="80">
        <v>0.985</v>
      </c>
      <c r="P3" s="80">
        <v>0.99</v>
      </c>
      <c r="Q3" s="80">
        <v>0.985</v>
      </c>
      <c r="R3" s="46">
        <v>1</v>
      </c>
      <c r="S3" s="59" t="s">
        <v>3</v>
      </c>
      <c r="T3" s="81" t="s">
        <v>465</v>
      </c>
      <c r="U3" s="59" t="s">
        <v>2</v>
      </c>
      <c r="V3" s="82" t="s">
        <v>461</v>
      </c>
      <c r="W3" s="82"/>
      <c r="X3" s="83">
        <v>2021</v>
      </c>
    </row>
    <row r="4" spans="1:24" s="84" customFormat="1" ht="48" customHeight="1">
      <c r="A4" s="76" t="s">
        <v>508</v>
      </c>
      <c r="B4" s="76" t="s">
        <v>14</v>
      </c>
      <c r="C4" s="59" t="s">
        <v>7</v>
      </c>
      <c r="D4" s="85" t="s">
        <v>15</v>
      </c>
      <c r="E4" s="58" t="s">
        <v>7</v>
      </c>
      <c r="F4" s="58" t="s">
        <v>7</v>
      </c>
      <c r="G4" s="58">
        <v>2021</v>
      </c>
      <c r="H4" s="61">
        <v>2021</v>
      </c>
      <c r="I4" s="59" t="s">
        <v>16</v>
      </c>
      <c r="J4" s="59" t="s">
        <v>17</v>
      </c>
      <c r="K4" s="59">
        <v>1583</v>
      </c>
      <c r="L4" s="59">
        <v>2887</v>
      </c>
      <c r="M4" s="59">
        <v>3097</v>
      </c>
      <c r="N4" s="59"/>
      <c r="O4" s="80" t="s">
        <v>500</v>
      </c>
      <c r="P4" s="59" t="s">
        <v>503</v>
      </c>
      <c r="Q4" s="59" t="s">
        <v>504</v>
      </c>
      <c r="R4" s="59" t="s">
        <v>12</v>
      </c>
      <c r="S4" s="59"/>
      <c r="T4" s="81" t="s">
        <v>466</v>
      </c>
      <c r="U4" s="76" t="s">
        <v>463</v>
      </c>
      <c r="V4" s="82" t="s">
        <v>462</v>
      </c>
      <c r="W4" s="82" t="s">
        <v>460</v>
      </c>
      <c r="X4" s="83"/>
    </row>
    <row r="5" spans="1:24" ht="15.75">
      <c r="A5" s="40" t="s">
        <v>18</v>
      </c>
      <c r="B5" s="40">
        <f aca="true" t="shared" si="0" ref="B5:N5">SUM(B6)</f>
        <v>4</v>
      </c>
      <c r="C5" s="40">
        <f t="shared" si="0"/>
        <v>91</v>
      </c>
      <c r="D5" s="40">
        <f t="shared" si="0"/>
        <v>10</v>
      </c>
      <c r="E5" s="40">
        <f t="shared" si="0"/>
        <v>159</v>
      </c>
      <c r="F5" s="40">
        <f t="shared" si="0"/>
        <v>113</v>
      </c>
      <c r="G5" s="40">
        <f t="shared" si="0"/>
        <v>363</v>
      </c>
      <c r="H5" s="40">
        <f t="shared" si="0"/>
        <v>14</v>
      </c>
      <c r="I5" s="39">
        <f t="shared" si="0"/>
        <v>86072</v>
      </c>
      <c r="J5" s="39">
        <f t="shared" si="0"/>
        <v>31540</v>
      </c>
      <c r="K5" s="39">
        <f t="shared" si="0"/>
        <v>144053</v>
      </c>
      <c r="L5" s="39">
        <f t="shared" si="0"/>
        <v>459033</v>
      </c>
      <c r="M5" s="39">
        <f t="shared" si="0"/>
        <v>349961</v>
      </c>
      <c r="N5" s="39">
        <f t="shared" si="0"/>
        <v>1070659</v>
      </c>
      <c r="O5" s="39"/>
      <c r="P5" s="39"/>
      <c r="Q5" s="39"/>
      <c r="R5" s="39"/>
      <c r="S5" s="39"/>
      <c r="T5" s="39">
        <f>SUM(T6)</f>
        <v>0</v>
      </c>
      <c r="U5" s="39"/>
      <c r="V5" s="39"/>
      <c r="W5" s="39"/>
      <c r="X5" s="39"/>
    </row>
    <row r="6" spans="1:24" ht="18.75">
      <c r="A6" s="26" t="s">
        <v>19</v>
      </c>
      <c r="B6" s="5">
        <v>4</v>
      </c>
      <c r="C6" s="5">
        <v>91</v>
      </c>
      <c r="D6" s="5">
        <v>10</v>
      </c>
      <c r="E6" s="5">
        <v>159</v>
      </c>
      <c r="F6" s="5">
        <v>113</v>
      </c>
      <c r="G6" s="5">
        <f>F6+E6+C6</f>
        <v>363</v>
      </c>
      <c r="H6" s="5">
        <f>B6+D6</f>
        <v>14</v>
      </c>
      <c r="I6" s="5">
        <f>H6*6148</f>
        <v>86072</v>
      </c>
      <c r="J6" s="5">
        <v>31540</v>
      </c>
      <c r="K6" s="5">
        <f>C6*1583</f>
        <v>144053</v>
      </c>
      <c r="L6" s="5">
        <f>E6*2887</f>
        <v>459033</v>
      </c>
      <c r="M6" s="5">
        <f>F6*3097</f>
        <v>349961</v>
      </c>
      <c r="N6" s="5">
        <f>SUM(I6:M6)</f>
        <v>1070659</v>
      </c>
      <c r="O6" s="5">
        <f>K6*98.5%</f>
        <v>141892.205</v>
      </c>
      <c r="P6" s="5">
        <f>L6*99%</f>
        <v>454442.67</v>
      </c>
      <c r="Q6" s="5">
        <f>M6*98.5%</f>
        <v>344711.585</v>
      </c>
      <c r="R6" s="5">
        <f>I6+J6</f>
        <v>117612</v>
      </c>
      <c r="S6" s="5">
        <f>SUM(O6:R6)</f>
        <v>1058658.46</v>
      </c>
      <c r="T6" s="5"/>
      <c r="U6" s="5">
        <f>F6*94</f>
        <v>10622</v>
      </c>
      <c r="V6" s="5"/>
      <c r="W6" s="5">
        <f>V6*15</f>
        <v>0</v>
      </c>
      <c r="X6" s="21">
        <f>S6+T6+U6+W6</f>
        <v>1069280.46</v>
      </c>
    </row>
    <row r="7" spans="1:24" ht="15.75">
      <c r="A7" s="40" t="s">
        <v>20</v>
      </c>
      <c r="B7" s="40">
        <f aca="true" t="shared" si="1" ref="B7:N7">SUM(B8:B15)</f>
        <v>6</v>
      </c>
      <c r="C7" s="40">
        <f t="shared" si="1"/>
        <v>137</v>
      </c>
      <c r="D7" s="40">
        <f t="shared" si="1"/>
        <v>49</v>
      </c>
      <c r="E7" s="40">
        <f t="shared" si="1"/>
        <v>700</v>
      </c>
      <c r="F7" s="40">
        <f t="shared" si="1"/>
        <v>608</v>
      </c>
      <c r="G7" s="40">
        <f t="shared" si="1"/>
        <v>1445</v>
      </c>
      <c r="H7" s="40">
        <f t="shared" si="1"/>
        <v>55</v>
      </c>
      <c r="I7" s="39">
        <f t="shared" si="1"/>
        <v>338140</v>
      </c>
      <c r="J7" s="39">
        <f t="shared" si="1"/>
        <v>252320</v>
      </c>
      <c r="K7" s="39">
        <f t="shared" si="1"/>
        <v>216871</v>
      </c>
      <c r="L7" s="39">
        <f t="shared" si="1"/>
        <v>2020900</v>
      </c>
      <c r="M7" s="39">
        <f t="shared" si="1"/>
        <v>1882976</v>
      </c>
      <c r="N7" s="39">
        <f t="shared" si="1"/>
        <v>4711207</v>
      </c>
      <c r="O7" s="39"/>
      <c r="P7" s="39"/>
      <c r="Q7" s="39"/>
      <c r="R7" s="39"/>
      <c r="S7" s="39"/>
      <c r="T7" s="39">
        <f>SUM(T8)</f>
        <v>0</v>
      </c>
      <c r="U7" s="39"/>
      <c r="V7" s="39"/>
      <c r="W7" s="39"/>
      <c r="X7" s="39"/>
    </row>
    <row r="8" spans="1:24" ht="18.75">
      <c r="A8" s="26" t="s">
        <v>21</v>
      </c>
      <c r="B8" s="5"/>
      <c r="C8" s="5"/>
      <c r="D8" s="5">
        <v>3</v>
      </c>
      <c r="E8" s="5">
        <v>55</v>
      </c>
      <c r="F8" s="5">
        <v>29</v>
      </c>
      <c r="G8" s="5">
        <f aca="true" t="shared" si="2" ref="G8:G15">F8+E8+C8</f>
        <v>84</v>
      </c>
      <c r="H8" s="5">
        <f aca="true" t="shared" si="3" ref="H8:H15">B8+D8</f>
        <v>3</v>
      </c>
      <c r="I8" s="5">
        <f aca="true" t="shared" si="4" ref="I8:I15">H8*6148</f>
        <v>18444</v>
      </c>
      <c r="J8" s="5">
        <v>31540</v>
      </c>
      <c r="K8" s="5">
        <f aca="true" t="shared" si="5" ref="K8:K15">C8*1583</f>
        <v>0</v>
      </c>
      <c r="L8" s="5">
        <f aca="true" t="shared" si="6" ref="L8:L15">E8*2887</f>
        <v>158785</v>
      </c>
      <c r="M8" s="5">
        <f aca="true" t="shared" si="7" ref="M8:M15">F8*3097</f>
        <v>89813</v>
      </c>
      <c r="N8" s="5">
        <f aca="true" t="shared" si="8" ref="N8:N15">SUM(I8:M8)</f>
        <v>298582</v>
      </c>
      <c r="O8" s="5">
        <f aca="true" t="shared" si="9" ref="O8:O15">K8*98.5%</f>
        <v>0</v>
      </c>
      <c r="P8" s="5">
        <f aca="true" t="shared" si="10" ref="P8:P15">L8*99%</f>
        <v>157197.15</v>
      </c>
      <c r="Q8" s="5">
        <f aca="true" t="shared" si="11" ref="Q8:Q15">M8*98.5%</f>
        <v>88465.805</v>
      </c>
      <c r="R8" s="5">
        <f aca="true" t="shared" si="12" ref="R8:R15">I8+J8</f>
        <v>49984</v>
      </c>
      <c r="S8" s="5">
        <f aca="true" t="shared" si="13" ref="S8:S15">SUM(O8:R8)</f>
        <v>295646.95499999996</v>
      </c>
      <c r="T8" s="5"/>
      <c r="U8" s="5">
        <f aca="true" t="shared" si="14" ref="U8:U15">F8*94</f>
        <v>2726</v>
      </c>
      <c r="V8" s="5"/>
      <c r="W8" s="5">
        <f aca="true" t="shared" si="15" ref="W8:W15">V8*15</f>
        <v>0</v>
      </c>
      <c r="X8" s="21">
        <f aca="true" t="shared" si="16" ref="X8:X15">S8+T8+U8+W8</f>
        <v>298372.95499999996</v>
      </c>
    </row>
    <row r="9" spans="1:24" ht="18.75">
      <c r="A9" s="26" t="s">
        <v>22</v>
      </c>
      <c r="B9" s="5"/>
      <c r="C9" s="5"/>
      <c r="D9" s="5">
        <v>2</v>
      </c>
      <c r="E9" s="5">
        <v>41</v>
      </c>
      <c r="F9" s="5">
        <v>5</v>
      </c>
      <c r="G9" s="5">
        <f t="shared" si="2"/>
        <v>46</v>
      </c>
      <c r="H9" s="5">
        <f t="shared" si="3"/>
        <v>2</v>
      </c>
      <c r="I9" s="5">
        <f t="shared" si="4"/>
        <v>12296</v>
      </c>
      <c r="J9" s="5">
        <v>31540</v>
      </c>
      <c r="K9" s="5">
        <f t="shared" si="5"/>
        <v>0</v>
      </c>
      <c r="L9" s="5">
        <f t="shared" si="6"/>
        <v>118367</v>
      </c>
      <c r="M9" s="5">
        <f t="shared" si="7"/>
        <v>15485</v>
      </c>
      <c r="N9" s="5">
        <f t="shared" si="8"/>
        <v>177688</v>
      </c>
      <c r="O9" s="5">
        <f t="shared" si="9"/>
        <v>0</v>
      </c>
      <c r="P9" s="5">
        <f t="shared" si="10"/>
        <v>117183.33</v>
      </c>
      <c r="Q9" s="5">
        <f t="shared" si="11"/>
        <v>15252.725</v>
      </c>
      <c r="R9" s="5">
        <f t="shared" si="12"/>
        <v>43836</v>
      </c>
      <c r="S9" s="5">
        <f t="shared" si="13"/>
        <v>176272.055</v>
      </c>
      <c r="T9" s="5"/>
      <c r="U9" s="5">
        <f t="shared" si="14"/>
        <v>470</v>
      </c>
      <c r="V9" s="5"/>
      <c r="W9" s="5">
        <f t="shared" si="15"/>
        <v>0</v>
      </c>
      <c r="X9" s="21">
        <f t="shared" si="16"/>
        <v>176742.055</v>
      </c>
    </row>
    <row r="10" spans="1:24" ht="18.75">
      <c r="A10" s="26" t="s">
        <v>23</v>
      </c>
      <c r="B10" s="5">
        <v>1</v>
      </c>
      <c r="C10" s="5">
        <v>23</v>
      </c>
      <c r="D10" s="5">
        <v>5</v>
      </c>
      <c r="E10" s="5">
        <v>85</v>
      </c>
      <c r="F10" s="5">
        <v>48</v>
      </c>
      <c r="G10" s="5">
        <f t="shared" si="2"/>
        <v>156</v>
      </c>
      <c r="H10" s="5">
        <f t="shared" si="3"/>
        <v>6</v>
      </c>
      <c r="I10" s="5">
        <f t="shared" si="4"/>
        <v>36888</v>
      </c>
      <c r="J10" s="5">
        <v>31540</v>
      </c>
      <c r="K10" s="5">
        <f t="shared" si="5"/>
        <v>36409</v>
      </c>
      <c r="L10" s="5">
        <f t="shared" si="6"/>
        <v>245395</v>
      </c>
      <c r="M10" s="5">
        <f t="shared" si="7"/>
        <v>148656</v>
      </c>
      <c r="N10" s="5">
        <f t="shared" si="8"/>
        <v>498888</v>
      </c>
      <c r="O10" s="5">
        <f t="shared" si="9"/>
        <v>35862.865</v>
      </c>
      <c r="P10" s="5">
        <f t="shared" si="10"/>
        <v>242941.05</v>
      </c>
      <c r="Q10" s="5">
        <f t="shared" si="11"/>
        <v>146426.16</v>
      </c>
      <c r="R10" s="5">
        <f t="shared" si="12"/>
        <v>68428</v>
      </c>
      <c r="S10" s="5">
        <f t="shared" si="13"/>
        <v>493658.07499999995</v>
      </c>
      <c r="T10" s="5"/>
      <c r="U10" s="5">
        <f t="shared" si="14"/>
        <v>4512</v>
      </c>
      <c r="V10" s="5">
        <v>1</v>
      </c>
      <c r="W10" s="5">
        <f t="shared" si="15"/>
        <v>15</v>
      </c>
      <c r="X10" s="21">
        <f t="shared" si="16"/>
        <v>498185.07499999995</v>
      </c>
    </row>
    <row r="11" spans="1:24" ht="18.75">
      <c r="A11" s="26" t="s">
        <v>24</v>
      </c>
      <c r="B11" s="5">
        <v>1</v>
      </c>
      <c r="C11" s="5">
        <v>21</v>
      </c>
      <c r="D11" s="5">
        <v>7</v>
      </c>
      <c r="E11" s="5">
        <v>52</v>
      </c>
      <c r="F11" s="5">
        <v>124</v>
      </c>
      <c r="G11" s="5">
        <f t="shared" si="2"/>
        <v>197</v>
      </c>
      <c r="H11" s="5">
        <f t="shared" si="3"/>
        <v>8</v>
      </c>
      <c r="I11" s="5">
        <f t="shared" si="4"/>
        <v>49184</v>
      </c>
      <c r="J11" s="5">
        <v>31540</v>
      </c>
      <c r="K11" s="5">
        <f t="shared" si="5"/>
        <v>33243</v>
      </c>
      <c r="L11" s="5">
        <f t="shared" si="6"/>
        <v>150124</v>
      </c>
      <c r="M11" s="5">
        <f t="shared" si="7"/>
        <v>384028</v>
      </c>
      <c r="N11" s="5">
        <f t="shared" si="8"/>
        <v>648119</v>
      </c>
      <c r="O11" s="5">
        <f t="shared" si="9"/>
        <v>32744.355</v>
      </c>
      <c r="P11" s="5">
        <f t="shared" si="10"/>
        <v>148622.76</v>
      </c>
      <c r="Q11" s="5">
        <f t="shared" si="11"/>
        <v>378267.58</v>
      </c>
      <c r="R11" s="5">
        <f t="shared" si="12"/>
        <v>80724</v>
      </c>
      <c r="S11" s="5">
        <f t="shared" si="13"/>
        <v>640358.6950000001</v>
      </c>
      <c r="T11" s="5"/>
      <c r="U11" s="5">
        <f t="shared" si="14"/>
        <v>11656</v>
      </c>
      <c r="V11" s="5"/>
      <c r="W11" s="5">
        <f t="shared" si="15"/>
        <v>0</v>
      </c>
      <c r="X11" s="21">
        <f t="shared" si="16"/>
        <v>652014.6950000001</v>
      </c>
    </row>
    <row r="12" spans="1:24" ht="18.75">
      <c r="A12" s="26" t="s">
        <v>25</v>
      </c>
      <c r="B12" s="5"/>
      <c r="C12" s="5"/>
      <c r="D12" s="5">
        <v>7</v>
      </c>
      <c r="E12" s="5">
        <v>102</v>
      </c>
      <c r="F12" s="5">
        <v>80</v>
      </c>
      <c r="G12" s="5">
        <f t="shared" si="2"/>
        <v>182</v>
      </c>
      <c r="H12" s="5">
        <f t="shared" si="3"/>
        <v>7</v>
      </c>
      <c r="I12" s="5">
        <f t="shared" si="4"/>
        <v>43036</v>
      </c>
      <c r="J12" s="5">
        <v>31540</v>
      </c>
      <c r="K12" s="5">
        <f t="shared" si="5"/>
        <v>0</v>
      </c>
      <c r="L12" s="5">
        <f t="shared" si="6"/>
        <v>294474</v>
      </c>
      <c r="M12" s="5">
        <f t="shared" si="7"/>
        <v>247760</v>
      </c>
      <c r="N12" s="5">
        <f t="shared" si="8"/>
        <v>616810</v>
      </c>
      <c r="O12" s="5">
        <f t="shared" si="9"/>
        <v>0</v>
      </c>
      <c r="P12" s="5">
        <f t="shared" si="10"/>
        <v>291529.26</v>
      </c>
      <c r="Q12" s="5">
        <f t="shared" si="11"/>
        <v>244043.6</v>
      </c>
      <c r="R12" s="5">
        <f t="shared" si="12"/>
        <v>74576</v>
      </c>
      <c r="S12" s="5">
        <f t="shared" si="13"/>
        <v>610148.86</v>
      </c>
      <c r="T12" s="5"/>
      <c r="U12" s="5">
        <f t="shared" si="14"/>
        <v>7520</v>
      </c>
      <c r="V12" s="5"/>
      <c r="W12" s="5">
        <f t="shared" si="15"/>
        <v>0</v>
      </c>
      <c r="X12" s="21">
        <f t="shared" si="16"/>
        <v>617668.86</v>
      </c>
    </row>
    <row r="13" spans="1:24" ht="18.75">
      <c r="A13" s="26" t="s">
        <v>26</v>
      </c>
      <c r="B13" s="5">
        <v>1</v>
      </c>
      <c r="C13" s="5">
        <v>23</v>
      </c>
      <c r="D13" s="5">
        <v>9</v>
      </c>
      <c r="E13" s="5">
        <v>143</v>
      </c>
      <c r="F13" s="5">
        <v>104</v>
      </c>
      <c r="G13" s="5">
        <f t="shared" si="2"/>
        <v>270</v>
      </c>
      <c r="H13" s="5">
        <f t="shared" si="3"/>
        <v>10</v>
      </c>
      <c r="I13" s="5">
        <f t="shared" si="4"/>
        <v>61480</v>
      </c>
      <c r="J13" s="5">
        <v>31540</v>
      </c>
      <c r="K13" s="5">
        <f t="shared" si="5"/>
        <v>36409</v>
      </c>
      <c r="L13" s="5">
        <f t="shared" si="6"/>
        <v>412841</v>
      </c>
      <c r="M13" s="5">
        <f t="shared" si="7"/>
        <v>322088</v>
      </c>
      <c r="N13" s="5">
        <f t="shared" si="8"/>
        <v>864358</v>
      </c>
      <c r="O13" s="5">
        <f t="shared" si="9"/>
        <v>35862.865</v>
      </c>
      <c r="P13" s="5">
        <f t="shared" si="10"/>
        <v>408712.58999999997</v>
      </c>
      <c r="Q13" s="5">
        <f t="shared" si="11"/>
        <v>317256.68</v>
      </c>
      <c r="R13" s="5">
        <f t="shared" si="12"/>
        <v>93020</v>
      </c>
      <c r="S13" s="5">
        <f t="shared" si="13"/>
        <v>854852.135</v>
      </c>
      <c r="T13" s="21"/>
      <c r="U13" s="5">
        <f t="shared" si="14"/>
        <v>9776</v>
      </c>
      <c r="V13" s="5"/>
      <c r="W13" s="5">
        <f t="shared" si="15"/>
        <v>0</v>
      </c>
      <c r="X13" s="21">
        <f t="shared" si="16"/>
        <v>864628.135</v>
      </c>
    </row>
    <row r="14" spans="1:24" ht="18.75">
      <c r="A14" s="26" t="s">
        <v>27</v>
      </c>
      <c r="B14" s="5">
        <v>2</v>
      </c>
      <c r="C14" s="5">
        <v>47</v>
      </c>
      <c r="D14" s="5">
        <v>9</v>
      </c>
      <c r="E14" s="5">
        <v>139</v>
      </c>
      <c r="F14" s="5">
        <v>117</v>
      </c>
      <c r="G14" s="5">
        <f t="shared" si="2"/>
        <v>303</v>
      </c>
      <c r="H14" s="5">
        <f t="shared" si="3"/>
        <v>11</v>
      </c>
      <c r="I14" s="5">
        <f t="shared" si="4"/>
        <v>67628</v>
      </c>
      <c r="J14" s="5">
        <v>31540</v>
      </c>
      <c r="K14" s="5">
        <f t="shared" si="5"/>
        <v>74401</v>
      </c>
      <c r="L14" s="5">
        <f t="shared" si="6"/>
        <v>401293</v>
      </c>
      <c r="M14" s="5">
        <f t="shared" si="7"/>
        <v>362349</v>
      </c>
      <c r="N14" s="5">
        <f t="shared" si="8"/>
        <v>937211</v>
      </c>
      <c r="O14" s="5">
        <f t="shared" si="9"/>
        <v>73284.985</v>
      </c>
      <c r="P14" s="5">
        <f t="shared" si="10"/>
        <v>397280.07</v>
      </c>
      <c r="Q14" s="5">
        <f t="shared" si="11"/>
        <v>356913.765</v>
      </c>
      <c r="R14" s="5">
        <f t="shared" si="12"/>
        <v>99168</v>
      </c>
      <c r="S14" s="5">
        <f t="shared" si="13"/>
        <v>926646.8200000001</v>
      </c>
      <c r="T14" s="21"/>
      <c r="U14" s="5">
        <f t="shared" si="14"/>
        <v>10998</v>
      </c>
      <c r="V14" s="5"/>
      <c r="W14" s="5">
        <f t="shared" si="15"/>
        <v>0</v>
      </c>
      <c r="X14" s="21">
        <f t="shared" si="16"/>
        <v>937644.8200000001</v>
      </c>
    </row>
    <row r="15" spans="1:24" ht="18.75">
      <c r="A15" s="26" t="s">
        <v>28</v>
      </c>
      <c r="B15" s="5">
        <v>1</v>
      </c>
      <c r="C15" s="5">
        <v>23</v>
      </c>
      <c r="D15" s="5">
        <v>7</v>
      </c>
      <c r="E15" s="39">
        <v>83</v>
      </c>
      <c r="F15" s="39">
        <v>101</v>
      </c>
      <c r="G15" s="5">
        <f t="shared" si="2"/>
        <v>207</v>
      </c>
      <c r="H15" s="5">
        <f t="shared" si="3"/>
        <v>8</v>
      </c>
      <c r="I15" s="5">
        <f t="shared" si="4"/>
        <v>49184</v>
      </c>
      <c r="J15" s="5">
        <v>31540</v>
      </c>
      <c r="K15" s="5">
        <f t="shared" si="5"/>
        <v>36409</v>
      </c>
      <c r="L15" s="5">
        <f t="shared" si="6"/>
        <v>239621</v>
      </c>
      <c r="M15" s="5">
        <f t="shared" si="7"/>
        <v>312797</v>
      </c>
      <c r="N15" s="5">
        <f t="shared" si="8"/>
        <v>669551</v>
      </c>
      <c r="O15" s="5">
        <f t="shared" si="9"/>
        <v>35862.865</v>
      </c>
      <c r="P15" s="5">
        <f t="shared" si="10"/>
        <v>237224.79</v>
      </c>
      <c r="Q15" s="5">
        <f t="shared" si="11"/>
        <v>308105.045</v>
      </c>
      <c r="R15" s="5">
        <f t="shared" si="12"/>
        <v>80724</v>
      </c>
      <c r="S15" s="5">
        <f t="shared" si="13"/>
        <v>661916.7</v>
      </c>
      <c r="T15" s="21"/>
      <c r="U15" s="5">
        <f t="shared" si="14"/>
        <v>9494</v>
      </c>
      <c r="V15" s="5"/>
      <c r="W15" s="5">
        <f t="shared" si="15"/>
        <v>0</v>
      </c>
      <c r="X15" s="21">
        <f t="shared" si="16"/>
        <v>671410.7</v>
      </c>
    </row>
    <row r="16" spans="1:24" ht="15.75">
      <c r="A16" s="40" t="s">
        <v>29</v>
      </c>
      <c r="B16" s="40">
        <f aca="true" t="shared" si="17" ref="B16:N16">SUM(B17:B22)</f>
        <v>5.5</v>
      </c>
      <c r="C16" s="40">
        <f t="shared" si="17"/>
        <v>123</v>
      </c>
      <c r="D16" s="40">
        <f t="shared" si="17"/>
        <v>44.5</v>
      </c>
      <c r="E16" s="40">
        <f t="shared" si="17"/>
        <v>682</v>
      </c>
      <c r="F16" s="40">
        <f t="shared" si="17"/>
        <v>482</v>
      </c>
      <c r="G16" s="40">
        <f t="shared" si="17"/>
        <v>1287</v>
      </c>
      <c r="H16" s="40">
        <f t="shared" si="17"/>
        <v>50</v>
      </c>
      <c r="I16" s="39">
        <f t="shared" si="17"/>
        <v>307400</v>
      </c>
      <c r="J16" s="39">
        <f t="shared" si="17"/>
        <v>189240</v>
      </c>
      <c r="K16" s="39">
        <f t="shared" si="17"/>
        <v>194709</v>
      </c>
      <c r="L16" s="39">
        <f t="shared" si="17"/>
        <v>1968934</v>
      </c>
      <c r="M16" s="39">
        <f t="shared" si="17"/>
        <v>1492754</v>
      </c>
      <c r="N16" s="39">
        <f t="shared" si="17"/>
        <v>4153037</v>
      </c>
      <c r="O16" s="39"/>
      <c r="P16" s="39"/>
      <c r="Q16" s="39"/>
      <c r="R16" s="39"/>
      <c r="S16" s="39"/>
      <c r="T16" s="39">
        <f>SUM(T17)</f>
        <v>0</v>
      </c>
      <c r="U16" s="39"/>
      <c r="V16" s="39"/>
      <c r="W16" s="39"/>
      <c r="X16" s="39"/>
    </row>
    <row r="17" spans="1:24" ht="18.75">
      <c r="A17" s="26" t="s">
        <v>30</v>
      </c>
      <c r="B17" s="41">
        <v>0.5</v>
      </c>
      <c r="C17" s="5">
        <v>9</v>
      </c>
      <c r="D17" s="41">
        <v>6.5</v>
      </c>
      <c r="E17" s="5">
        <v>119</v>
      </c>
      <c r="F17" s="5">
        <v>71</v>
      </c>
      <c r="G17" s="5">
        <f aca="true" t="shared" si="18" ref="G17:G22">F17+E17+C17</f>
        <v>199</v>
      </c>
      <c r="H17" s="5">
        <f aca="true" t="shared" si="19" ref="H17:H22">B17+D17</f>
        <v>7</v>
      </c>
      <c r="I17" s="5">
        <f aca="true" t="shared" si="20" ref="I17:I22">H17*6148</f>
        <v>43036</v>
      </c>
      <c r="J17" s="5">
        <v>31540</v>
      </c>
      <c r="K17" s="5">
        <f aca="true" t="shared" si="21" ref="K17:K22">C17*1583</f>
        <v>14247</v>
      </c>
      <c r="L17" s="5">
        <f aca="true" t="shared" si="22" ref="L17:L22">E17*2887</f>
        <v>343553</v>
      </c>
      <c r="M17" s="5">
        <f aca="true" t="shared" si="23" ref="M17:M22">F17*3097</f>
        <v>219887</v>
      </c>
      <c r="N17" s="5">
        <f aca="true" t="shared" si="24" ref="N17:N22">SUM(I17:M17)</f>
        <v>652263</v>
      </c>
      <c r="O17" s="5">
        <f aca="true" t="shared" si="25" ref="O17:O22">K17*98.5%</f>
        <v>14033.295</v>
      </c>
      <c r="P17" s="5">
        <f aca="true" t="shared" si="26" ref="P17:P22">L17*99%</f>
        <v>340117.47</v>
      </c>
      <c r="Q17" s="5">
        <f aca="true" t="shared" si="27" ref="Q17:Q22">M17*98.5%</f>
        <v>216588.695</v>
      </c>
      <c r="R17" s="5">
        <f aca="true" t="shared" si="28" ref="R17:R22">I17+J17</f>
        <v>74576</v>
      </c>
      <c r="S17" s="5">
        <f aca="true" t="shared" si="29" ref="S17:S22">SUM(O17:R17)</f>
        <v>645315.46</v>
      </c>
      <c r="T17" s="5"/>
      <c r="U17" s="5">
        <f aca="true" t="shared" si="30" ref="U17:U22">F17*94</f>
        <v>6674</v>
      </c>
      <c r="V17" s="5"/>
      <c r="W17" s="5">
        <f aca="true" t="shared" si="31" ref="W17:W22">V17*15</f>
        <v>0</v>
      </c>
      <c r="X17" s="21">
        <f aca="true" t="shared" si="32" ref="X17:X22">S17+T17+U17+W17</f>
        <v>651989.46</v>
      </c>
    </row>
    <row r="18" spans="1:24" ht="18.75">
      <c r="A18" s="26" t="s">
        <v>31</v>
      </c>
      <c r="B18" s="5"/>
      <c r="C18" s="5"/>
      <c r="D18" s="5">
        <v>9</v>
      </c>
      <c r="E18" s="5">
        <v>134</v>
      </c>
      <c r="F18" s="5">
        <v>78</v>
      </c>
      <c r="G18" s="5">
        <f t="shared" si="18"/>
        <v>212</v>
      </c>
      <c r="H18" s="5">
        <f t="shared" si="19"/>
        <v>9</v>
      </c>
      <c r="I18" s="5">
        <f t="shared" si="20"/>
        <v>55332</v>
      </c>
      <c r="J18" s="5">
        <v>31540</v>
      </c>
      <c r="K18" s="5">
        <f t="shared" si="21"/>
        <v>0</v>
      </c>
      <c r="L18" s="5">
        <f t="shared" si="22"/>
        <v>386858</v>
      </c>
      <c r="M18" s="5">
        <f t="shared" si="23"/>
        <v>241566</v>
      </c>
      <c r="N18" s="5">
        <f t="shared" si="24"/>
        <v>715296</v>
      </c>
      <c r="O18" s="5">
        <f t="shared" si="25"/>
        <v>0</v>
      </c>
      <c r="P18" s="5">
        <f t="shared" si="26"/>
        <v>382989.42</v>
      </c>
      <c r="Q18" s="5">
        <f t="shared" si="27"/>
        <v>237942.51</v>
      </c>
      <c r="R18" s="5">
        <f t="shared" si="28"/>
        <v>86872</v>
      </c>
      <c r="S18" s="5">
        <f t="shared" si="29"/>
        <v>707803.9299999999</v>
      </c>
      <c r="T18" s="5"/>
      <c r="U18" s="5">
        <f t="shared" si="30"/>
        <v>7332</v>
      </c>
      <c r="V18" s="5"/>
      <c r="W18" s="5">
        <f t="shared" si="31"/>
        <v>0</v>
      </c>
      <c r="X18" s="21">
        <f t="shared" si="32"/>
        <v>715135.9299999999</v>
      </c>
    </row>
    <row r="19" spans="1:24" ht="18.75">
      <c r="A19" s="26" t="s">
        <v>32</v>
      </c>
      <c r="B19" s="5">
        <v>1</v>
      </c>
      <c r="C19" s="5">
        <v>23</v>
      </c>
      <c r="D19" s="5">
        <v>7</v>
      </c>
      <c r="E19" s="5">
        <v>90</v>
      </c>
      <c r="F19" s="5">
        <v>93</v>
      </c>
      <c r="G19" s="5">
        <f t="shared" si="18"/>
        <v>206</v>
      </c>
      <c r="H19" s="5">
        <f t="shared" si="19"/>
        <v>8</v>
      </c>
      <c r="I19" s="5">
        <f t="shared" si="20"/>
        <v>49184</v>
      </c>
      <c r="J19" s="5">
        <v>31540</v>
      </c>
      <c r="K19" s="5">
        <f t="shared" si="21"/>
        <v>36409</v>
      </c>
      <c r="L19" s="5">
        <f t="shared" si="22"/>
        <v>259830</v>
      </c>
      <c r="M19" s="5">
        <f t="shared" si="23"/>
        <v>288021</v>
      </c>
      <c r="N19" s="5">
        <f t="shared" si="24"/>
        <v>664984</v>
      </c>
      <c r="O19" s="5">
        <f t="shared" si="25"/>
        <v>35862.865</v>
      </c>
      <c r="P19" s="5">
        <f t="shared" si="26"/>
        <v>257231.7</v>
      </c>
      <c r="Q19" s="5">
        <f t="shared" si="27"/>
        <v>283700.685</v>
      </c>
      <c r="R19" s="5">
        <f t="shared" si="28"/>
        <v>80724</v>
      </c>
      <c r="S19" s="5">
        <f t="shared" si="29"/>
        <v>657519.25</v>
      </c>
      <c r="T19" s="5"/>
      <c r="U19" s="5">
        <f t="shared" si="30"/>
        <v>8742</v>
      </c>
      <c r="V19" s="5"/>
      <c r="W19" s="5">
        <f t="shared" si="31"/>
        <v>0</v>
      </c>
      <c r="X19" s="21">
        <f t="shared" si="32"/>
        <v>666261.25</v>
      </c>
    </row>
    <row r="20" spans="1:24" ht="18.75">
      <c r="A20" s="26" t="s">
        <v>33</v>
      </c>
      <c r="B20" s="5">
        <v>1</v>
      </c>
      <c r="C20" s="5">
        <v>23</v>
      </c>
      <c r="D20" s="5">
        <v>9</v>
      </c>
      <c r="E20" s="5">
        <v>144</v>
      </c>
      <c r="F20" s="5">
        <v>80</v>
      </c>
      <c r="G20" s="5">
        <f t="shared" si="18"/>
        <v>247</v>
      </c>
      <c r="H20" s="5">
        <f t="shared" si="19"/>
        <v>10</v>
      </c>
      <c r="I20" s="5">
        <f t="shared" si="20"/>
        <v>61480</v>
      </c>
      <c r="J20" s="5">
        <v>31540</v>
      </c>
      <c r="K20" s="5">
        <f t="shared" si="21"/>
        <v>36409</v>
      </c>
      <c r="L20" s="5">
        <f t="shared" si="22"/>
        <v>415728</v>
      </c>
      <c r="M20" s="5">
        <f t="shared" si="23"/>
        <v>247760</v>
      </c>
      <c r="N20" s="5">
        <f t="shared" si="24"/>
        <v>792917</v>
      </c>
      <c r="O20" s="5">
        <f t="shared" si="25"/>
        <v>35862.865</v>
      </c>
      <c r="P20" s="5">
        <f t="shared" si="26"/>
        <v>411570.72</v>
      </c>
      <c r="Q20" s="5">
        <f t="shared" si="27"/>
        <v>244043.6</v>
      </c>
      <c r="R20" s="5">
        <f t="shared" si="28"/>
        <v>93020</v>
      </c>
      <c r="S20" s="5">
        <f t="shared" si="29"/>
        <v>784497.1849999999</v>
      </c>
      <c r="T20" s="5"/>
      <c r="U20" s="5">
        <f t="shared" si="30"/>
        <v>7520</v>
      </c>
      <c r="V20" s="5"/>
      <c r="W20" s="5">
        <f t="shared" si="31"/>
        <v>0</v>
      </c>
      <c r="X20" s="21">
        <f t="shared" si="32"/>
        <v>792017.1849999999</v>
      </c>
    </row>
    <row r="21" spans="1:24" ht="18.75">
      <c r="A21" s="26" t="s">
        <v>34</v>
      </c>
      <c r="B21" s="5">
        <v>1</v>
      </c>
      <c r="C21" s="5">
        <v>23</v>
      </c>
      <c r="D21" s="5">
        <v>9</v>
      </c>
      <c r="E21" s="5">
        <v>134</v>
      </c>
      <c r="F21" s="5">
        <v>99</v>
      </c>
      <c r="G21" s="5">
        <f t="shared" si="18"/>
        <v>256</v>
      </c>
      <c r="H21" s="5">
        <f t="shared" si="19"/>
        <v>10</v>
      </c>
      <c r="I21" s="5">
        <f t="shared" si="20"/>
        <v>61480</v>
      </c>
      <c r="J21" s="5">
        <v>31540</v>
      </c>
      <c r="K21" s="5">
        <f t="shared" si="21"/>
        <v>36409</v>
      </c>
      <c r="L21" s="5">
        <f t="shared" si="22"/>
        <v>386858</v>
      </c>
      <c r="M21" s="5">
        <f t="shared" si="23"/>
        <v>306603</v>
      </c>
      <c r="N21" s="5">
        <f t="shared" si="24"/>
        <v>822890</v>
      </c>
      <c r="O21" s="5">
        <f t="shared" si="25"/>
        <v>35862.865</v>
      </c>
      <c r="P21" s="5">
        <f t="shared" si="26"/>
        <v>382989.42</v>
      </c>
      <c r="Q21" s="5">
        <f t="shared" si="27"/>
        <v>302003.955</v>
      </c>
      <c r="R21" s="5">
        <f t="shared" si="28"/>
        <v>93020</v>
      </c>
      <c r="S21" s="5">
        <f t="shared" si="29"/>
        <v>813876.24</v>
      </c>
      <c r="T21" s="5"/>
      <c r="U21" s="5">
        <f t="shared" si="30"/>
        <v>9306</v>
      </c>
      <c r="V21" s="5"/>
      <c r="W21" s="5">
        <f t="shared" si="31"/>
        <v>0</v>
      </c>
      <c r="X21" s="21">
        <f t="shared" si="32"/>
        <v>823182.24</v>
      </c>
    </row>
    <row r="22" spans="1:24" ht="18.75">
      <c r="A22" s="26" t="s">
        <v>35</v>
      </c>
      <c r="B22" s="5">
        <v>2</v>
      </c>
      <c r="C22" s="5">
        <v>45</v>
      </c>
      <c r="D22" s="5">
        <v>4</v>
      </c>
      <c r="E22" s="5">
        <v>61</v>
      </c>
      <c r="F22" s="5">
        <v>61</v>
      </c>
      <c r="G22" s="5">
        <f t="shared" si="18"/>
        <v>167</v>
      </c>
      <c r="H22" s="5">
        <f t="shared" si="19"/>
        <v>6</v>
      </c>
      <c r="I22" s="5">
        <f t="shared" si="20"/>
        <v>36888</v>
      </c>
      <c r="J22" s="5">
        <v>31540</v>
      </c>
      <c r="K22" s="5">
        <f t="shared" si="21"/>
        <v>71235</v>
      </c>
      <c r="L22" s="5">
        <f t="shared" si="22"/>
        <v>176107</v>
      </c>
      <c r="M22" s="5">
        <f t="shared" si="23"/>
        <v>188917</v>
      </c>
      <c r="N22" s="5">
        <f t="shared" si="24"/>
        <v>504687</v>
      </c>
      <c r="O22" s="5">
        <f t="shared" si="25"/>
        <v>70166.475</v>
      </c>
      <c r="P22" s="5">
        <f t="shared" si="26"/>
        <v>174345.93</v>
      </c>
      <c r="Q22" s="5">
        <f t="shared" si="27"/>
        <v>186083.245</v>
      </c>
      <c r="R22" s="5">
        <f t="shared" si="28"/>
        <v>68428</v>
      </c>
      <c r="S22" s="5">
        <f t="shared" si="29"/>
        <v>499023.65</v>
      </c>
      <c r="T22" s="5"/>
      <c r="U22" s="5">
        <f t="shared" si="30"/>
        <v>5734</v>
      </c>
      <c r="V22" s="5"/>
      <c r="W22" s="5">
        <f t="shared" si="31"/>
        <v>0</v>
      </c>
      <c r="X22" s="21">
        <f t="shared" si="32"/>
        <v>504757.65</v>
      </c>
    </row>
    <row r="23" spans="1:24" ht="15.75">
      <c r="A23" s="40" t="s">
        <v>36</v>
      </c>
      <c r="B23" s="40">
        <f aca="true" t="shared" si="33" ref="B23:N23">SUM(B24:B29)</f>
        <v>7</v>
      </c>
      <c r="C23" s="40">
        <f t="shared" si="33"/>
        <v>159</v>
      </c>
      <c r="D23" s="40">
        <f t="shared" si="33"/>
        <v>44</v>
      </c>
      <c r="E23" s="40">
        <f t="shared" si="33"/>
        <v>637</v>
      </c>
      <c r="F23" s="40">
        <f t="shared" si="33"/>
        <v>561</v>
      </c>
      <c r="G23" s="40">
        <f t="shared" si="33"/>
        <v>1357</v>
      </c>
      <c r="H23" s="40">
        <f t="shared" si="33"/>
        <v>51</v>
      </c>
      <c r="I23" s="39">
        <f t="shared" si="33"/>
        <v>313548</v>
      </c>
      <c r="J23" s="39">
        <f t="shared" si="33"/>
        <v>189240</v>
      </c>
      <c r="K23" s="39">
        <f t="shared" si="33"/>
        <v>251697</v>
      </c>
      <c r="L23" s="39">
        <f t="shared" si="33"/>
        <v>1839019</v>
      </c>
      <c r="M23" s="39">
        <f t="shared" si="33"/>
        <v>1737417</v>
      </c>
      <c r="N23" s="39">
        <f t="shared" si="33"/>
        <v>4330921</v>
      </c>
      <c r="O23" s="39"/>
      <c r="P23" s="39"/>
      <c r="Q23" s="39"/>
      <c r="R23" s="39"/>
      <c r="S23" s="39"/>
      <c r="T23" s="39">
        <f>SUM(T24)</f>
        <v>0</v>
      </c>
      <c r="U23" s="39"/>
      <c r="V23" s="39"/>
      <c r="W23" s="39"/>
      <c r="X23" s="39"/>
    </row>
    <row r="24" spans="1:24" ht="18.75">
      <c r="A24" s="26" t="s">
        <v>37</v>
      </c>
      <c r="B24" s="5">
        <v>1</v>
      </c>
      <c r="C24" s="5">
        <v>23</v>
      </c>
      <c r="D24" s="5">
        <v>5</v>
      </c>
      <c r="E24" s="5">
        <v>84</v>
      </c>
      <c r="F24" s="5">
        <v>56</v>
      </c>
      <c r="G24" s="5">
        <f aca="true" t="shared" si="34" ref="G24:G29">F24+E24+C24</f>
        <v>163</v>
      </c>
      <c r="H24" s="5">
        <f aca="true" t="shared" si="35" ref="H24:H29">B24+D24</f>
        <v>6</v>
      </c>
      <c r="I24" s="5">
        <f aca="true" t="shared" si="36" ref="I24:I29">H24*6148</f>
        <v>36888</v>
      </c>
      <c r="J24" s="5">
        <v>31540</v>
      </c>
      <c r="K24" s="5">
        <f aca="true" t="shared" si="37" ref="K24:K29">C24*1583</f>
        <v>36409</v>
      </c>
      <c r="L24" s="5">
        <f aca="true" t="shared" si="38" ref="L24:L29">E24*2887</f>
        <v>242508</v>
      </c>
      <c r="M24" s="5">
        <f aca="true" t="shared" si="39" ref="M24:M29">F24*3097</f>
        <v>173432</v>
      </c>
      <c r="N24" s="5">
        <f aca="true" t="shared" si="40" ref="N24:N29">SUM(I24:M24)</f>
        <v>520777</v>
      </c>
      <c r="O24" s="5">
        <f aca="true" t="shared" si="41" ref="O24:O29">K24*98.5%</f>
        <v>35862.865</v>
      </c>
      <c r="P24" s="5">
        <f aca="true" t="shared" si="42" ref="P24:P29">L24*99%</f>
        <v>240082.91999999998</v>
      </c>
      <c r="Q24" s="5">
        <f aca="true" t="shared" si="43" ref="Q24:Q29">M24*98.5%</f>
        <v>170830.52</v>
      </c>
      <c r="R24" s="5">
        <f aca="true" t="shared" si="44" ref="R24:R29">I24+J24</f>
        <v>68428</v>
      </c>
      <c r="S24" s="5">
        <f aca="true" t="shared" si="45" ref="S24:S29">SUM(O24:R24)</f>
        <v>515204.30499999993</v>
      </c>
      <c r="T24" s="5"/>
      <c r="U24" s="5">
        <f aca="true" t="shared" si="46" ref="U24:U29">F24*94</f>
        <v>5264</v>
      </c>
      <c r="V24" s="5"/>
      <c r="W24" s="5">
        <f aca="true" t="shared" si="47" ref="W24:W29">V24*15</f>
        <v>0</v>
      </c>
      <c r="X24" s="21">
        <f aca="true" t="shared" si="48" ref="X24:X29">S24+T24+U24+W24</f>
        <v>520468.30499999993</v>
      </c>
    </row>
    <row r="25" spans="1:24" ht="18.75">
      <c r="A25" s="26" t="s">
        <v>38</v>
      </c>
      <c r="B25" s="5"/>
      <c r="C25" s="5"/>
      <c r="D25" s="5">
        <v>5</v>
      </c>
      <c r="E25" s="5">
        <v>88</v>
      </c>
      <c r="F25" s="5">
        <v>56</v>
      </c>
      <c r="G25" s="5">
        <f t="shared" si="34"/>
        <v>144</v>
      </c>
      <c r="H25" s="5">
        <f t="shared" si="35"/>
        <v>5</v>
      </c>
      <c r="I25" s="5">
        <f t="shared" si="36"/>
        <v>30740</v>
      </c>
      <c r="J25" s="5">
        <v>31540</v>
      </c>
      <c r="K25" s="5">
        <f t="shared" si="37"/>
        <v>0</v>
      </c>
      <c r="L25" s="5">
        <f t="shared" si="38"/>
        <v>254056</v>
      </c>
      <c r="M25" s="5">
        <f t="shared" si="39"/>
        <v>173432</v>
      </c>
      <c r="N25" s="5">
        <f t="shared" si="40"/>
        <v>489768</v>
      </c>
      <c r="O25" s="5">
        <f t="shared" si="41"/>
        <v>0</v>
      </c>
      <c r="P25" s="5">
        <f t="shared" si="42"/>
        <v>251515.44</v>
      </c>
      <c r="Q25" s="5">
        <f t="shared" si="43"/>
        <v>170830.52</v>
      </c>
      <c r="R25" s="5">
        <f t="shared" si="44"/>
        <v>62280</v>
      </c>
      <c r="S25" s="5">
        <f t="shared" si="45"/>
        <v>484625.95999999996</v>
      </c>
      <c r="T25" s="5"/>
      <c r="U25" s="5">
        <f t="shared" si="46"/>
        <v>5264</v>
      </c>
      <c r="V25" s="5"/>
      <c r="W25" s="5">
        <f t="shared" si="47"/>
        <v>0</v>
      </c>
      <c r="X25" s="21">
        <f t="shared" si="48"/>
        <v>489889.95999999996</v>
      </c>
    </row>
    <row r="26" spans="1:24" ht="18.75">
      <c r="A26" s="26" t="s">
        <v>39</v>
      </c>
      <c r="B26" s="5">
        <v>2</v>
      </c>
      <c r="C26" s="5">
        <v>46</v>
      </c>
      <c r="D26" s="5">
        <v>8</v>
      </c>
      <c r="E26" s="39">
        <v>85</v>
      </c>
      <c r="F26" s="39">
        <v>133</v>
      </c>
      <c r="G26" s="5">
        <f t="shared" si="34"/>
        <v>264</v>
      </c>
      <c r="H26" s="5">
        <f t="shared" si="35"/>
        <v>10</v>
      </c>
      <c r="I26" s="5">
        <f t="shared" si="36"/>
        <v>61480</v>
      </c>
      <c r="J26" s="5">
        <v>31540</v>
      </c>
      <c r="K26" s="5">
        <f t="shared" si="37"/>
        <v>72818</v>
      </c>
      <c r="L26" s="5">
        <f t="shared" si="38"/>
        <v>245395</v>
      </c>
      <c r="M26" s="5">
        <f t="shared" si="39"/>
        <v>411901</v>
      </c>
      <c r="N26" s="5">
        <f t="shared" si="40"/>
        <v>823134</v>
      </c>
      <c r="O26" s="5">
        <f t="shared" si="41"/>
        <v>71725.73</v>
      </c>
      <c r="P26" s="5">
        <f t="shared" si="42"/>
        <v>242941.05</v>
      </c>
      <c r="Q26" s="5">
        <f t="shared" si="43"/>
        <v>405722.485</v>
      </c>
      <c r="R26" s="5">
        <f t="shared" si="44"/>
        <v>93020</v>
      </c>
      <c r="S26" s="5">
        <f t="shared" si="45"/>
        <v>813409.2649999999</v>
      </c>
      <c r="T26" s="5"/>
      <c r="U26" s="5">
        <f t="shared" si="46"/>
        <v>12502</v>
      </c>
      <c r="V26" s="5"/>
      <c r="W26" s="5">
        <f t="shared" si="47"/>
        <v>0</v>
      </c>
      <c r="X26" s="21">
        <f t="shared" si="48"/>
        <v>825911.2649999999</v>
      </c>
    </row>
    <row r="27" spans="1:24" ht="23.25" customHeight="1">
      <c r="A27" s="26" t="s">
        <v>40</v>
      </c>
      <c r="B27" s="5">
        <v>2</v>
      </c>
      <c r="C27" s="5">
        <v>46</v>
      </c>
      <c r="D27" s="5">
        <v>5</v>
      </c>
      <c r="E27" s="5">
        <v>55</v>
      </c>
      <c r="F27" s="5">
        <v>68</v>
      </c>
      <c r="G27" s="5">
        <f t="shared" si="34"/>
        <v>169</v>
      </c>
      <c r="H27" s="5">
        <f t="shared" si="35"/>
        <v>7</v>
      </c>
      <c r="I27" s="5">
        <f t="shared" si="36"/>
        <v>43036</v>
      </c>
      <c r="J27" s="5">
        <v>31540</v>
      </c>
      <c r="K27" s="5">
        <f t="shared" si="37"/>
        <v>72818</v>
      </c>
      <c r="L27" s="5">
        <f t="shared" si="38"/>
        <v>158785</v>
      </c>
      <c r="M27" s="5">
        <f t="shared" si="39"/>
        <v>210596</v>
      </c>
      <c r="N27" s="5">
        <f t="shared" si="40"/>
        <v>516775</v>
      </c>
      <c r="O27" s="5">
        <f t="shared" si="41"/>
        <v>71725.73</v>
      </c>
      <c r="P27" s="5">
        <f t="shared" si="42"/>
        <v>157197.15</v>
      </c>
      <c r="Q27" s="5">
        <f t="shared" si="43"/>
        <v>207437.06</v>
      </c>
      <c r="R27" s="5">
        <f t="shared" si="44"/>
        <v>74576</v>
      </c>
      <c r="S27" s="5">
        <f t="shared" si="45"/>
        <v>510935.94</v>
      </c>
      <c r="T27" s="5"/>
      <c r="U27" s="5">
        <f t="shared" si="46"/>
        <v>6392</v>
      </c>
      <c r="V27" s="5"/>
      <c r="W27" s="5">
        <f t="shared" si="47"/>
        <v>0</v>
      </c>
      <c r="X27" s="21">
        <f t="shared" si="48"/>
        <v>517327.94</v>
      </c>
    </row>
    <row r="28" spans="1:24" ht="18.75">
      <c r="A28" s="26" t="s">
        <v>41</v>
      </c>
      <c r="B28" s="5">
        <v>1</v>
      </c>
      <c r="C28" s="5">
        <v>24</v>
      </c>
      <c r="D28" s="5">
        <v>11</v>
      </c>
      <c r="E28" s="5">
        <v>173</v>
      </c>
      <c r="F28" s="5">
        <v>131</v>
      </c>
      <c r="G28" s="5">
        <f t="shared" si="34"/>
        <v>328</v>
      </c>
      <c r="H28" s="5">
        <f t="shared" si="35"/>
        <v>12</v>
      </c>
      <c r="I28" s="5">
        <f t="shared" si="36"/>
        <v>73776</v>
      </c>
      <c r="J28" s="5">
        <v>31540</v>
      </c>
      <c r="K28" s="5">
        <f t="shared" si="37"/>
        <v>37992</v>
      </c>
      <c r="L28" s="5">
        <f t="shared" si="38"/>
        <v>499451</v>
      </c>
      <c r="M28" s="5">
        <f t="shared" si="39"/>
        <v>405707</v>
      </c>
      <c r="N28" s="5">
        <f t="shared" si="40"/>
        <v>1048466</v>
      </c>
      <c r="O28" s="5">
        <f t="shared" si="41"/>
        <v>37422.12</v>
      </c>
      <c r="P28" s="5">
        <f t="shared" si="42"/>
        <v>494456.49</v>
      </c>
      <c r="Q28" s="5">
        <f t="shared" si="43"/>
        <v>399621.395</v>
      </c>
      <c r="R28" s="5">
        <f t="shared" si="44"/>
        <v>105316</v>
      </c>
      <c r="S28" s="5">
        <f t="shared" si="45"/>
        <v>1036816.005</v>
      </c>
      <c r="T28" s="5"/>
      <c r="U28" s="5">
        <f t="shared" si="46"/>
        <v>12314</v>
      </c>
      <c r="V28" s="5"/>
      <c r="W28" s="5">
        <f t="shared" si="47"/>
        <v>0</v>
      </c>
      <c r="X28" s="21">
        <f t="shared" si="48"/>
        <v>1049130.005</v>
      </c>
    </row>
    <row r="29" spans="1:24" ht="18.75">
      <c r="A29" s="26" t="s">
        <v>42</v>
      </c>
      <c r="B29" s="5">
        <v>1</v>
      </c>
      <c r="C29" s="5">
        <v>20</v>
      </c>
      <c r="D29" s="5">
        <v>10</v>
      </c>
      <c r="E29" s="5">
        <v>152</v>
      </c>
      <c r="F29" s="5">
        <v>117</v>
      </c>
      <c r="G29" s="5">
        <f t="shared" si="34"/>
        <v>289</v>
      </c>
      <c r="H29" s="5">
        <f t="shared" si="35"/>
        <v>11</v>
      </c>
      <c r="I29" s="5">
        <f t="shared" si="36"/>
        <v>67628</v>
      </c>
      <c r="J29" s="5">
        <v>31540</v>
      </c>
      <c r="K29" s="5">
        <f t="shared" si="37"/>
        <v>31660</v>
      </c>
      <c r="L29" s="5">
        <f t="shared" si="38"/>
        <v>438824</v>
      </c>
      <c r="M29" s="5">
        <f t="shared" si="39"/>
        <v>362349</v>
      </c>
      <c r="N29" s="5">
        <f t="shared" si="40"/>
        <v>932001</v>
      </c>
      <c r="O29" s="5">
        <f t="shared" si="41"/>
        <v>31185.1</v>
      </c>
      <c r="P29" s="5">
        <f t="shared" si="42"/>
        <v>434435.76</v>
      </c>
      <c r="Q29" s="5">
        <f t="shared" si="43"/>
        <v>356913.765</v>
      </c>
      <c r="R29" s="5">
        <f t="shared" si="44"/>
        <v>99168</v>
      </c>
      <c r="S29" s="5">
        <f t="shared" si="45"/>
        <v>921702.625</v>
      </c>
      <c r="T29" s="5"/>
      <c r="U29" s="5">
        <f t="shared" si="46"/>
        <v>10998</v>
      </c>
      <c r="V29" s="5"/>
      <c r="W29" s="5">
        <f t="shared" si="47"/>
        <v>0</v>
      </c>
      <c r="X29" s="21">
        <f t="shared" si="48"/>
        <v>932700.625</v>
      </c>
    </row>
    <row r="30" spans="1:24" ht="15.75">
      <c r="A30" s="40" t="s">
        <v>43</v>
      </c>
      <c r="B30" s="40">
        <f aca="true" t="shared" si="49" ref="B30:N30">SUM(B31:B37)</f>
        <v>9</v>
      </c>
      <c r="C30" s="40">
        <f t="shared" si="49"/>
        <v>192</v>
      </c>
      <c r="D30" s="40">
        <f t="shared" si="49"/>
        <v>50</v>
      </c>
      <c r="E30" s="40">
        <f t="shared" si="49"/>
        <v>655</v>
      </c>
      <c r="F30" s="40">
        <f t="shared" si="49"/>
        <v>694</v>
      </c>
      <c r="G30" s="40">
        <f t="shared" si="49"/>
        <v>1541</v>
      </c>
      <c r="H30" s="40">
        <f t="shared" si="49"/>
        <v>59</v>
      </c>
      <c r="I30" s="39">
        <f t="shared" si="49"/>
        <v>362732</v>
      </c>
      <c r="J30" s="39">
        <f t="shared" si="49"/>
        <v>220780</v>
      </c>
      <c r="K30" s="39">
        <f t="shared" si="49"/>
        <v>303936</v>
      </c>
      <c r="L30" s="39">
        <f t="shared" si="49"/>
        <v>1890985</v>
      </c>
      <c r="M30" s="39">
        <f t="shared" si="49"/>
        <v>2149318</v>
      </c>
      <c r="N30" s="39">
        <f t="shared" si="49"/>
        <v>4927751</v>
      </c>
      <c r="O30" s="39"/>
      <c r="P30" s="39"/>
      <c r="Q30" s="39"/>
      <c r="R30" s="39"/>
      <c r="S30" s="39"/>
      <c r="T30" s="39">
        <f>SUM(T31)</f>
        <v>0</v>
      </c>
      <c r="U30" s="39"/>
      <c r="V30" s="39"/>
      <c r="W30" s="39"/>
      <c r="X30" s="39"/>
    </row>
    <row r="31" spans="1:24" ht="18.75">
      <c r="A31" s="26" t="s">
        <v>44</v>
      </c>
      <c r="B31" s="5"/>
      <c r="C31" s="5"/>
      <c r="D31" s="5">
        <v>6</v>
      </c>
      <c r="E31" s="5">
        <v>63</v>
      </c>
      <c r="F31" s="5">
        <v>104</v>
      </c>
      <c r="G31" s="5">
        <f aca="true" t="shared" si="50" ref="G31:G37">F31+E31+C31</f>
        <v>167</v>
      </c>
      <c r="H31" s="5">
        <f aca="true" t="shared" si="51" ref="H31:H37">B31+D31</f>
        <v>6</v>
      </c>
      <c r="I31" s="5">
        <f aca="true" t="shared" si="52" ref="I31:I37">H31*6148</f>
        <v>36888</v>
      </c>
      <c r="J31" s="5">
        <v>31540</v>
      </c>
      <c r="K31" s="5">
        <f aca="true" t="shared" si="53" ref="K31:K37">C31*1583</f>
        <v>0</v>
      </c>
      <c r="L31" s="5">
        <f aca="true" t="shared" si="54" ref="L31:L37">E31*2887</f>
        <v>181881</v>
      </c>
      <c r="M31" s="5">
        <f aca="true" t="shared" si="55" ref="M31:M37">F31*3097</f>
        <v>322088</v>
      </c>
      <c r="N31" s="5">
        <f aca="true" t="shared" si="56" ref="N31:N37">SUM(I31:M31)</f>
        <v>572397</v>
      </c>
      <c r="O31" s="5">
        <f aca="true" t="shared" si="57" ref="O31:O37">K31*98.5%</f>
        <v>0</v>
      </c>
      <c r="P31" s="5">
        <f aca="true" t="shared" si="58" ref="P31:P37">L31*99%</f>
        <v>180062.19</v>
      </c>
      <c r="Q31" s="5">
        <f aca="true" t="shared" si="59" ref="Q31:Q37">M31*98.5%</f>
        <v>317256.68</v>
      </c>
      <c r="R31" s="5">
        <f aca="true" t="shared" si="60" ref="R31:R37">I31+J31</f>
        <v>68428</v>
      </c>
      <c r="S31" s="5">
        <f aca="true" t="shared" si="61" ref="S31:S37">SUM(O31:R31)</f>
        <v>565746.87</v>
      </c>
      <c r="T31" s="5"/>
      <c r="U31" s="5">
        <f aca="true" t="shared" si="62" ref="U31:U37">F31*94</f>
        <v>9776</v>
      </c>
      <c r="V31" s="5"/>
      <c r="W31" s="5">
        <f aca="true" t="shared" si="63" ref="W31:W37">V31*15</f>
        <v>0</v>
      </c>
      <c r="X31" s="21">
        <f aca="true" t="shared" si="64" ref="X31:X37">S31+T31+U31+W31</f>
        <v>575522.87</v>
      </c>
    </row>
    <row r="32" spans="1:24" ht="18.75">
      <c r="A32" s="26" t="s">
        <v>45</v>
      </c>
      <c r="B32" s="5">
        <v>2</v>
      </c>
      <c r="C32" s="5">
        <v>44</v>
      </c>
      <c r="D32" s="5">
        <v>6</v>
      </c>
      <c r="E32" s="5">
        <v>76</v>
      </c>
      <c r="F32" s="5">
        <v>71</v>
      </c>
      <c r="G32" s="5">
        <f t="shared" si="50"/>
        <v>191</v>
      </c>
      <c r="H32" s="5">
        <f t="shared" si="51"/>
        <v>8</v>
      </c>
      <c r="I32" s="5">
        <f t="shared" si="52"/>
        <v>49184</v>
      </c>
      <c r="J32" s="5">
        <v>31540</v>
      </c>
      <c r="K32" s="5">
        <f t="shared" si="53"/>
        <v>69652</v>
      </c>
      <c r="L32" s="5">
        <f t="shared" si="54"/>
        <v>219412</v>
      </c>
      <c r="M32" s="5">
        <f t="shared" si="55"/>
        <v>219887</v>
      </c>
      <c r="N32" s="5">
        <f t="shared" si="56"/>
        <v>589675</v>
      </c>
      <c r="O32" s="5">
        <f t="shared" si="57"/>
        <v>68607.22</v>
      </c>
      <c r="P32" s="5">
        <f t="shared" si="58"/>
        <v>217217.88</v>
      </c>
      <c r="Q32" s="5">
        <f t="shared" si="59"/>
        <v>216588.695</v>
      </c>
      <c r="R32" s="5">
        <f t="shared" si="60"/>
        <v>80724</v>
      </c>
      <c r="S32" s="5">
        <f t="shared" si="61"/>
        <v>583137.7949999999</v>
      </c>
      <c r="T32" s="5"/>
      <c r="U32" s="5">
        <f t="shared" si="62"/>
        <v>6674</v>
      </c>
      <c r="V32" s="5"/>
      <c r="W32" s="5">
        <f t="shared" si="63"/>
        <v>0</v>
      </c>
      <c r="X32" s="21">
        <f t="shared" si="64"/>
        <v>589811.7949999999</v>
      </c>
    </row>
    <row r="33" spans="1:24" ht="18.75">
      <c r="A33" s="26" t="s">
        <v>46</v>
      </c>
      <c r="B33" s="5">
        <v>2</v>
      </c>
      <c r="C33" s="5">
        <v>39</v>
      </c>
      <c r="D33" s="5">
        <v>8</v>
      </c>
      <c r="E33" s="5">
        <v>108</v>
      </c>
      <c r="F33" s="5">
        <v>115</v>
      </c>
      <c r="G33" s="5">
        <f t="shared" si="50"/>
        <v>262</v>
      </c>
      <c r="H33" s="5">
        <f t="shared" si="51"/>
        <v>10</v>
      </c>
      <c r="I33" s="5">
        <f t="shared" si="52"/>
        <v>61480</v>
      </c>
      <c r="J33" s="5">
        <v>31540</v>
      </c>
      <c r="K33" s="5">
        <f t="shared" si="53"/>
        <v>61737</v>
      </c>
      <c r="L33" s="5">
        <f t="shared" si="54"/>
        <v>311796</v>
      </c>
      <c r="M33" s="5">
        <f t="shared" si="55"/>
        <v>356155</v>
      </c>
      <c r="N33" s="5">
        <f t="shared" si="56"/>
        <v>822708</v>
      </c>
      <c r="O33" s="5">
        <f t="shared" si="57"/>
        <v>60810.945</v>
      </c>
      <c r="P33" s="5">
        <f t="shared" si="58"/>
        <v>308678.04</v>
      </c>
      <c r="Q33" s="5">
        <f t="shared" si="59"/>
        <v>350812.675</v>
      </c>
      <c r="R33" s="5">
        <f t="shared" si="60"/>
        <v>93020</v>
      </c>
      <c r="S33" s="5">
        <f t="shared" si="61"/>
        <v>813321.6599999999</v>
      </c>
      <c r="T33" s="5"/>
      <c r="U33" s="5">
        <f t="shared" si="62"/>
        <v>10810</v>
      </c>
      <c r="V33" s="5"/>
      <c r="W33" s="5">
        <f t="shared" si="63"/>
        <v>0</v>
      </c>
      <c r="X33" s="21">
        <f t="shared" si="64"/>
        <v>824131.6599999999</v>
      </c>
    </row>
    <row r="34" spans="1:24" ht="18.75">
      <c r="A34" s="26" t="s">
        <v>47</v>
      </c>
      <c r="B34" s="5">
        <v>2</v>
      </c>
      <c r="C34" s="5">
        <v>47</v>
      </c>
      <c r="D34" s="5">
        <v>8</v>
      </c>
      <c r="E34" s="5">
        <v>110</v>
      </c>
      <c r="F34" s="5">
        <v>110</v>
      </c>
      <c r="G34" s="5">
        <f t="shared" si="50"/>
        <v>267</v>
      </c>
      <c r="H34" s="5">
        <f t="shared" si="51"/>
        <v>10</v>
      </c>
      <c r="I34" s="5">
        <f t="shared" si="52"/>
        <v>61480</v>
      </c>
      <c r="J34" s="5">
        <v>31540</v>
      </c>
      <c r="K34" s="5">
        <f t="shared" si="53"/>
        <v>74401</v>
      </c>
      <c r="L34" s="5">
        <f t="shared" si="54"/>
        <v>317570</v>
      </c>
      <c r="M34" s="5">
        <f t="shared" si="55"/>
        <v>340670</v>
      </c>
      <c r="N34" s="5">
        <f t="shared" si="56"/>
        <v>825661</v>
      </c>
      <c r="O34" s="5">
        <f t="shared" si="57"/>
        <v>73284.985</v>
      </c>
      <c r="P34" s="5">
        <f t="shared" si="58"/>
        <v>314394.3</v>
      </c>
      <c r="Q34" s="5">
        <f t="shared" si="59"/>
        <v>335559.95</v>
      </c>
      <c r="R34" s="5">
        <f t="shared" si="60"/>
        <v>93020</v>
      </c>
      <c r="S34" s="5">
        <f t="shared" si="61"/>
        <v>816259.235</v>
      </c>
      <c r="T34" s="5"/>
      <c r="U34" s="5">
        <f t="shared" si="62"/>
        <v>10340</v>
      </c>
      <c r="V34" s="5"/>
      <c r="W34" s="5">
        <f t="shared" si="63"/>
        <v>0</v>
      </c>
      <c r="X34" s="21">
        <f t="shared" si="64"/>
        <v>826599.235</v>
      </c>
    </row>
    <row r="35" spans="1:24" ht="18.75">
      <c r="A35" s="26" t="s">
        <v>48</v>
      </c>
      <c r="B35" s="5"/>
      <c r="C35" s="5"/>
      <c r="D35" s="5">
        <v>7</v>
      </c>
      <c r="E35" s="39">
        <v>75</v>
      </c>
      <c r="F35" s="39">
        <v>122</v>
      </c>
      <c r="G35" s="5">
        <f t="shared" si="50"/>
        <v>197</v>
      </c>
      <c r="H35" s="5">
        <f t="shared" si="51"/>
        <v>7</v>
      </c>
      <c r="I35" s="5">
        <f t="shared" si="52"/>
        <v>43036</v>
      </c>
      <c r="J35" s="5">
        <v>31540</v>
      </c>
      <c r="K35" s="5">
        <f t="shared" si="53"/>
        <v>0</v>
      </c>
      <c r="L35" s="5">
        <f t="shared" si="54"/>
        <v>216525</v>
      </c>
      <c r="M35" s="5">
        <f t="shared" si="55"/>
        <v>377834</v>
      </c>
      <c r="N35" s="5">
        <f t="shared" si="56"/>
        <v>668935</v>
      </c>
      <c r="O35" s="5">
        <f t="shared" si="57"/>
        <v>0</v>
      </c>
      <c r="P35" s="5">
        <f t="shared" si="58"/>
        <v>214359.75</v>
      </c>
      <c r="Q35" s="5">
        <f t="shared" si="59"/>
        <v>372166.49</v>
      </c>
      <c r="R35" s="5">
        <f t="shared" si="60"/>
        <v>74576</v>
      </c>
      <c r="S35" s="5">
        <f t="shared" si="61"/>
        <v>661102.24</v>
      </c>
      <c r="T35" s="5"/>
      <c r="U35" s="5">
        <f t="shared" si="62"/>
        <v>11468</v>
      </c>
      <c r="V35" s="5"/>
      <c r="W35" s="5">
        <f t="shared" si="63"/>
        <v>0</v>
      </c>
      <c r="X35" s="21">
        <f t="shared" si="64"/>
        <v>672570.24</v>
      </c>
    </row>
    <row r="36" spans="1:24" ht="18.75">
      <c r="A36" s="26" t="s">
        <v>49</v>
      </c>
      <c r="B36" s="5">
        <v>1</v>
      </c>
      <c r="C36" s="5">
        <v>22</v>
      </c>
      <c r="D36" s="5">
        <v>6</v>
      </c>
      <c r="E36" s="5">
        <v>86</v>
      </c>
      <c r="F36" s="5">
        <v>72</v>
      </c>
      <c r="G36" s="5">
        <f t="shared" si="50"/>
        <v>180</v>
      </c>
      <c r="H36" s="5">
        <f t="shared" si="51"/>
        <v>7</v>
      </c>
      <c r="I36" s="5">
        <f t="shared" si="52"/>
        <v>43036</v>
      </c>
      <c r="J36" s="5">
        <v>31540</v>
      </c>
      <c r="K36" s="5">
        <f t="shared" si="53"/>
        <v>34826</v>
      </c>
      <c r="L36" s="5">
        <f t="shared" si="54"/>
        <v>248282</v>
      </c>
      <c r="M36" s="5">
        <f t="shared" si="55"/>
        <v>222984</v>
      </c>
      <c r="N36" s="5">
        <f t="shared" si="56"/>
        <v>580668</v>
      </c>
      <c r="O36" s="5">
        <f t="shared" si="57"/>
        <v>34303.61</v>
      </c>
      <c r="P36" s="5">
        <f t="shared" si="58"/>
        <v>245799.18</v>
      </c>
      <c r="Q36" s="5">
        <f t="shared" si="59"/>
        <v>219639.24</v>
      </c>
      <c r="R36" s="5">
        <f t="shared" si="60"/>
        <v>74576</v>
      </c>
      <c r="S36" s="5">
        <f t="shared" si="61"/>
        <v>574318.03</v>
      </c>
      <c r="T36" s="5"/>
      <c r="U36" s="5">
        <f t="shared" si="62"/>
        <v>6768</v>
      </c>
      <c r="V36" s="5"/>
      <c r="W36" s="5">
        <f t="shared" si="63"/>
        <v>0</v>
      </c>
      <c r="X36" s="21">
        <f t="shared" si="64"/>
        <v>581086.03</v>
      </c>
    </row>
    <row r="37" spans="1:24" ht="18.75">
      <c r="A37" s="26" t="s">
        <v>50</v>
      </c>
      <c r="B37" s="5">
        <v>2</v>
      </c>
      <c r="C37" s="5">
        <v>40</v>
      </c>
      <c r="D37" s="5">
        <v>9</v>
      </c>
      <c r="E37" s="5">
        <v>137</v>
      </c>
      <c r="F37" s="5">
        <v>100</v>
      </c>
      <c r="G37" s="5">
        <f t="shared" si="50"/>
        <v>277</v>
      </c>
      <c r="H37" s="5">
        <f t="shared" si="51"/>
        <v>11</v>
      </c>
      <c r="I37" s="5">
        <f t="shared" si="52"/>
        <v>67628</v>
      </c>
      <c r="J37" s="5">
        <v>31540</v>
      </c>
      <c r="K37" s="5">
        <f t="shared" si="53"/>
        <v>63320</v>
      </c>
      <c r="L37" s="5">
        <f t="shared" si="54"/>
        <v>395519</v>
      </c>
      <c r="M37" s="5">
        <f t="shared" si="55"/>
        <v>309700</v>
      </c>
      <c r="N37" s="5">
        <f t="shared" si="56"/>
        <v>867707</v>
      </c>
      <c r="O37" s="5">
        <f t="shared" si="57"/>
        <v>62370.2</v>
      </c>
      <c r="P37" s="5">
        <f t="shared" si="58"/>
        <v>391563.81</v>
      </c>
      <c r="Q37" s="5">
        <f t="shared" si="59"/>
        <v>305054.5</v>
      </c>
      <c r="R37" s="5">
        <f t="shared" si="60"/>
        <v>99168</v>
      </c>
      <c r="S37" s="5">
        <f t="shared" si="61"/>
        <v>858156.51</v>
      </c>
      <c r="T37" s="5"/>
      <c r="U37" s="5">
        <f t="shared" si="62"/>
        <v>9400</v>
      </c>
      <c r="V37" s="5"/>
      <c r="W37" s="5">
        <f t="shared" si="63"/>
        <v>0</v>
      </c>
      <c r="X37" s="21">
        <f t="shared" si="64"/>
        <v>867556.51</v>
      </c>
    </row>
    <row r="38" spans="1:24" ht="15.75">
      <c r="A38" s="40" t="s">
        <v>51</v>
      </c>
      <c r="B38" s="40">
        <f aca="true" t="shared" si="65" ref="B38:N38">SUM(B39:B43)</f>
        <v>7</v>
      </c>
      <c r="C38" s="40">
        <f t="shared" si="65"/>
        <v>162</v>
      </c>
      <c r="D38" s="40">
        <f t="shared" si="65"/>
        <v>36</v>
      </c>
      <c r="E38" s="40">
        <f t="shared" si="65"/>
        <v>525</v>
      </c>
      <c r="F38" s="40">
        <f t="shared" si="65"/>
        <v>464</v>
      </c>
      <c r="G38" s="40">
        <f t="shared" si="65"/>
        <v>1151</v>
      </c>
      <c r="H38" s="40">
        <f t="shared" si="65"/>
        <v>43</v>
      </c>
      <c r="I38" s="39">
        <f t="shared" si="65"/>
        <v>264364</v>
      </c>
      <c r="J38" s="39">
        <f t="shared" si="65"/>
        <v>157700</v>
      </c>
      <c r="K38" s="39">
        <f t="shared" si="65"/>
        <v>256446</v>
      </c>
      <c r="L38" s="39">
        <f t="shared" si="65"/>
        <v>1515675</v>
      </c>
      <c r="M38" s="39">
        <f t="shared" si="65"/>
        <v>1437008</v>
      </c>
      <c r="N38" s="39">
        <f t="shared" si="65"/>
        <v>3631193</v>
      </c>
      <c r="O38" s="39"/>
      <c r="P38" s="39"/>
      <c r="Q38" s="39"/>
      <c r="R38" s="39"/>
      <c r="S38" s="39"/>
      <c r="T38" s="39">
        <f>SUM(T39)</f>
        <v>0</v>
      </c>
      <c r="U38" s="39"/>
      <c r="V38" s="39"/>
      <c r="W38" s="39"/>
      <c r="X38" s="39"/>
    </row>
    <row r="39" spans="1:24" ht="18.75">
      <c r="A39" s="26" t="s">
        <v>52</v>
      </c>
      <c r="B39" s="5">
        <v>3</v>
      </c>
      <c r="C39" s="5">
        <v>71</v>
      </c>
      <c r="D39" s="5">
        <v>8</v>
      </c>
      <c r="E39" s="5">
        <v>110</v>
      </c>
      <c r="F39" s="5">
        <v>118</v>
      </c>
      <c r="G39" s="5">
        <f>F39+E39+C39</f>
        <v>299</v>
      </c>
      <c r="H39" s="5">
        <f>B39+D39</f>
        <v>11</v>
      </c>
      <c r="I39" s="5">
        <f>H39*6148</f>
        <v>67628</v>
      </c>
      <c r="J39" s="5">
        <v>31540</v>
      </c>
      <c r="K39" s="5">
        <f>C39*1583</f>
        <v>112393</v>
      </c>
      <c r="L39" s="5">
        <f>E39*2887</f>
        <v>317570</v>
      </c>
      <c r="M39" s="5">
        <f>F39*3097</f>
        <v>365446</v>
      </c>
      <c r="N39" s="5">
        <f>SUM(I39:M39)</f>
        <v>894577</v>
      </c>
      <c r="O39" s="5">
        <f>K39*98.5%</f>
        <v>110707.105</v>
      </c>
      <c r="P39" s="5">
        <f>L39*99%</f>
        <v>314394.3</v>
      </c>
      <c r="Q39" s="5">
        <f>M39*98.5%</f>
        <v>359964.31</v>
      </c>
      <c r="R39" s="5">
        <f>I39+J39</f>
        <v>99168</v>
      </c>
      <c r="S39" s="5">
        <f>SUM(O39:R39)</f>
        <v>884233.715</v>
      </c>
      <c r="T39" s="5"/>
      <c r="U39" s="5">
        <f>F39*94</f>
        <v>11092</v>
      </c>
      <c r="V39" s="5"/>
      <c r="W39" s="5">
        <f>V39*15</f>
        <v>0</v>
      </c>
      <c r="X39" s="21">
        <f>S39+T39+U39+W39</f>
        <v>895325.715</v>
      </c>
    </row>
    <row r="40" spans="1:24" ht="18.75">
      <c r="A40" s="26" t="s">
        <v>53</v>
      </c>
      <c r="B40" s="5">
        <v>1</v>
      </c>
      <c r="C40" s="5">
        <v>24</v>
      </c>
      <c r="D40" s="5">
        <v>10</v>
      </c>
      <c r="E40" s="5">
        <v>137</v>
      </c>
      <c r="F40" s="5">
        <v>125</v>
      </c>
      <c r="G40" s="5">
        <f>F40+E40+C40</f>
        <v>286</v>
      </c>
      <c r="H40" s="5">
        <f>B40+D40</f>
        <v>11</v>
      </c>
      <c r="I40" s="5">
        <f>H40*6148</f>
        <v>67628</v>
      </c>
      <c r="J40" s="5">
        <v>31540</v>
      </c>
      <c r="K40" s="5">
        <f>C40*1583</f>
        <v>37992</v>
      </c>
      <c r="L40" s="5">
        <f>E40*2887</f>
        <v>395519</v>
      </c>
      <c r="M40" s="5">
        <f>F40*3097</f>
        <v>387125</v>
      </c>
      <c r="N40" s="5">
        <f>SUM(I40:M40)</f>
        <v>919804</v>
      </c>
      <c r="O40" s="5">
        <f>K40*98.5%</f>
        <v>37422.12</v>
      </c>
      <c r="P40" s="5">
        <f>L40*99%</f>
        <v>391563.81</v>
      </c>
      <c r="Q40" s="5">
        <f>M40*98.5%</f>
        <v>381318.125</v>
      </c>
      <c r="R40" s="5">
        <f>I40+J40</f>
        <v>99168</v>
      </c>
      <c r="S40" s="5">
        <f>SUM(O40:R40)</f>
        <v>909472.0549999999</v>
      </c>
      <c r="T40" s="42"/>
      <c r="U40" s="5">
        <f>F40*94</f>
        <v>11750</v>
      </c>
      <c r="V40" s="5"/>
      <c r="W40" s="5">
        <f>V40*15</f>
        <v>0</v>
      </c>
      <c r="X40" s="21">
        <f>S40+T40+U40+W40</f>
        <v>921222.0549999999</v>
      </c>
    </row>
    <row r="41" spans="1:24" ht="18.75">
      <c r="A41" s="26" t="s">
        <v>54</v>
      </c>
      <c r="B41" s="5">
        <v>1</v>
      </c>
      <c r="C41" s="5">
        <v>23</v>
      </c>
      <c r="D41" s="5">
        <v>4</v>
      </c>
      <c r="E41" s="5">
        <v>54</v>
      </c>
      <c r="F41" s="5">
        <v>66</v>
      </c>
      <c r="G41" s="5">
        <f>F41+E41+C41</f>
        <v>143</v>
      </c>
      <c r="H41" s="5">
        <f>B41+D41</f>
        <v>5</v>
      </c>
      <c r="I41" s="5">
        <f>H41*6148</f>
        <v>30740</v>
      </c>
      <c r="J41" s="5">
        <v>31540</v>
      </c>
      <c r="K41" s="5">
        <f>C41*1583</f>
        <v>36409</v>
      </c>
      <c r="L41" s="5">
        <f>E41*2887</f>
        <v>155898</v>
      </c>
      <c r="M41" s="5">
        <f>F41*3097</f>
        <v>204402</v>
      </c>
      <c r="N41" s="5">
        <f>SUM(I41:M41)</f>
        <v>458989</v>
      </c>
      <c r="O41" s="5">
        <f>K41*98.5%</f>
        <v>35862.865</v>
      </c>
      <c r="P41" s="5">
        <f>L41*99%</f>
        <v>154339.02</v>
      </c>
      <c r="Q41" s="5">
        <f>M41*98.5%</f>
        <v>201335.97</v>
      </c>
      <c r="R41" s="5">
        <f>I41+J41</f>
        <v>62280</v>
      </c>
      <c r="S41" s="5">
        <f>SUM(O41:R41)</f>
        <v>453817.855</v>
      </c>
      <c r="T41" s="42"/>
      <c r="U41" s="5">
        <f>F41*94</f>
        <v>6204</v>
      </c>
      <c r="V41" s="5"/>
      <c r="W41" s="5">
        <f>V41*15</f>
        <v>0</v>
      </c>
      <c r="X41" s="21">
        <f>S41+T41+U41+W41</f>
        <v>460021.855</v>
      </c>
    </row>
    <row r="42" spans="1:24" ht="18.75">
      <c r="A42" s="26" t="s">
        <v>55</v>
      </c>
      <c r="B42" s="5">
        <v>2</v>
      </c>
      <c r="C42" s="5">
        <v>44</v>
      </c>
      <c r="D42" s="5">
        <v>8</v>
      </c>
      <c r="E42" s="5">
        <v>114</v>
      </c>
      <c r="F42" s="5">
        <v>93</v>
      </c>
      <c r="G42" s="5">
        <f>F42+E42+C42</f>
        <v>251</v>
      </c>
      <c r="H42" s="5">
        <f>B42+D42</f>
        <v>10</v>
      </c>
      <c r="I42" s="5">
        <f>H42*6148</f>
        <v>61480</v>
      </c>
      <c r="J42" s="5">
        <v>31540</v>
      </c>
      <c r="K42" s="5">
        <f>C42*1583</f>
        <v>69652</v>
      </c>
      <c r="L42" s="5">
        <f>E42*2887</f>
        <v>329118</v>
      </c>
      <c r="M42" s="5">
        <f>F42*3097</f>
        <v>288021</v>
      </c>
      <c r="N42" s="5">
        <f>SUM(I42:M42)</f>
        <v>779811</v>
      </c>
      <c r="O42" s="5">
        <f>K42*98.5%</f>
        <v>68607.22</v>
      </c>
      <c r="P42" s="5">
        <f>L42*99%</f>
        <v>325826.82</v>
      </c>
      <c r="Q42" s="5">
        <f>M42*98.5%</f>
        <v>283700.685</v>
      </c>
      <c r="R42" s="5">
        <f>I42+J42</f>
        <v>93020</v>
      </c>
      <c r="S42" s="5">
        <f>SUM(O42:R42)</f>
        <v>771154.7250000001</v>
      </c>
      <c r="T42" s="42"/>
      <c r="U42" s="5">
        <f>F42*94</f>
        <v>8742</v>
      </c>
      <c r="V42" s="5"/>
      <c r="W42" s="5">
        <f>V42*15</f>
        <v>0</v>
      </c>
      <c r="X42" s="21">
        <f>S42+T42+U42+W42</f>
        <v>779896.7250000001</v>
      </c>
    </row>
    <row r="43" spans="1:24" ht="18.75">
      <c r="A43" s="26" t="s">
        <v>56</v>
      </c>
      <c r="B43" s="5"/>
      <c r="C43" s="5"/>
      <c r="D43" s="5">
        <v>6</v>
      </c>
      <c r="E43" s="5">
        <v>110</v>
      </c>
      <c r="F43" s="5">
        <v>62</v>
      </c>
      <c r="G43" s="5">
        <f>F43+E43+C43</f>
        <v>172</v>
      </c>
      <c r="H43" s="5">
        <f>B43+D43</f>
        <v>6</v>
      </c>
      <c r="I43" s="5">
        <f>H43*6148</f>
        <v>36888</v>
      </c>
      <c r="J43" s="5">
        <v>31540</v>
      </c>
      <c r="K43" s="5">
        <f>C43*1583</f>
        <v>0</v>
      </c>
      <c r="L43" s="5">
        <f>E43*2887</f>
        <v>317570</v>
      </c>
      <c r="M43" s="5">
        <f>F43*3097</f>
        <v>192014</v>
      </c>
      <c r="N43" s="5">
        <f>SUM(I43:M43)</f>
        <v>578012</v>
      </c>
      <c r="O43" s="5">
        <f>K43*98.5%</f>
        <v>0</v>
      </c>
      <c r="P43" s="5">
        <f>L43*99%</f>
        <v>314394.3</v>
      </c>
      <c r="Q43" s="5">
        <f>M43*98.5%</f>
        <v>189133.79</v>
      </c>
      <c r="R43" s="5">
        <f>I43+J43</f>
        <v>68428</v>
      </c>
      <c r="S43" s="5">
        <f>SUM(O43:R43)</f>
        <v>571956.09</v>
      </c>
      <c r="T43" s="5"/>
      <c r="U43" s="5">
        <f>F43*94</f>
        <v>5828</v>
      </c>
      <c r="V43" s="5"/>
      <c r="W43" s="5">
        <f>V43*15</f>
        <v>0</v>
      </c>
      <c r="X43" s="21">
        <f>S43+T43+U43+W43</f>
        <v>577784.09</v>
      </c>
    </row>
    <row r="44" spans="1:24" ht="15.75">
      <c r="A44" s="40" t="s">
        <v>57</v>
      </c>
      <c r="B44" s="40">
        <f aca="true" t="shared" si="66" ref="B44:N44">SUM(B45:B52)</f>
        <v>20</v>
      </c>
      <c r="C44" s="40">
        <f t="shared" si="66"/>
        <v>446</v>
      </c>
      <c r="D44" s="40">
        <f t="shared" si="66"/>
        <v>78</v>
      </c>
      <c r="E44" s="40">
        <f t="shared" si="66"/>
        <v>1104</v>
      </c>
      <c r="F44" s="40">
        <f t="shared" si="66"/>
        <v>1020</v>
      </c>
      <c r="G44" s="40">
        <f t="shared" si="66"/>
        <v>2570</v>
      </c>
      <c r="H44" s="40">
        <f t="shared" si="66"/>
        <v>98</v>
      </c>
      <c r="I44" s="39">
        <f t="shared" si="66"/>
        <v>602504</v>
      </c>
      <c r="J44" s="39">
        <f t="shared" si="66"/>
        <v>252320</v>
      </c>
      <c r="K44" s="39">
        <f t="shared" si="66"/>
        <v>706018</v>
      </c>
      <c r="L44" s="39">
        <f t="shared" si="66"/>
        <v>3187248</v>
      </c>
      <c r="M44" s="39">
        <f t="shared" si="66"/>
        <v>3158940</v>
      </c>
      <c r="N44" s="39">
        <f t="shared" si="66"/>
        <v>7907030</v>
      </c>
      <c r="O44" s="39"/>
      <c r="P44" s="39"/>
      <c r="Q44" s="39"/>
      <c r="R44" s="39"/>
      <c r="S44" s="39"/>
      <c r="T44" s="39">
        <f>SUM(T45)</f>
        <v>0</v>
      </c>
      <c r="U44" s="39"/>
      <c r="V44" s="39"/>
      <c r="W44" s="39"/>
      <c r="X44" s="39"/>
    </row>
    <row r="45" spans="1:24" ht="18.75">
      <c r="A45" s="26" t="s">
        <v>58</v>
      </c>
      <c r="B45" s="5">
        <v>1</v>
      </c>
      <c r="C45" s="5">
        <v>23</v>
      </c>
      <c r="D45" s="5">
        <v>9</v>
      </c>
      <c r="E45" s="5">
        <v>116</v>
      </c>
      <c r="F45" s="5">
        <v>140</v>
      </c>
      <c r="G45" s="5">
        <f aca="true" t="shared" si="67" ref="G45:G52">F45+E45+C45</f>
        <v>279</v>
      </c>
      <c r="H45" s="5">
        <f aca="true" t="shared" si="68" ref="H45:H52">B45+D45</f>
        <v>10</v>
      </c>
      <c r="I45" s="5">
        <f aca="true" t="shared" si="69" ref="I45:I52">H45*6148</f>
        <v>61480</v>
      </c>
      <c r="J45" s="5">
        <v>31540</v>
      </c>
      <c r="K45" s="5">
        <f aca="true" t="shared" si="70" ref="K45:K52">C45*1583</f>
        <v>36409</v>
      </c>
      <c r="L45" s="5">
        <f aca="true" t="shared" si="71" ref="L45:L52">E45*2887</f>
        <v>334892</v>
      </c>
      <c r="M45" s="5">
        <f aca="true" t="shared" si="72" ref="M45:M52">F45*3097</f>
        <v>433580</v>
      </c>
      <c r="N45" s="5">
        <f aca="true" t="shared" si="73" ref="N45:N52">SUM(I45:M45)</f>
        <v>897901</v>
      </c>
      <c r="O45" s="5">
        <f aca="true" t="shared" si="74" ref="O45:O52">K45*98.5%</f>
        <v>35862.865</v>
      </c>
      <c r="P45" s="5">
        <f aca="true" t="shared" si="75" ref="P45:P52">L45*99%</f>
        <v>331543.08</v>
      </c>
      <c r="Q45" s="5">
        <f aca="true" t="shared" si="76" ref="Q45:Q52">M45*98.5%</f>
        <v>427076.3</v>
      </c>
      <c r="R45" s="5">
        <f aca="true" t="shared" si="77" ref="R45:R52">I45+J45</f>
        <v>93020</v>
      </c>
      <c r="S45" s="5">
        <f aca="true" t="shared" si="78" ref="S45:S52">SUM(O45:R45)</f>
        <v>887502.245</v>
      </c>
      <c r="T45" s="5"/>
      <c r="U45" s="5">
        <f aca="true" t="shared" si="79" ref="U45:U52">F45*94</f>
        <v>13160</v>
      </c>
      <c r="V45" s="5"/>
      <c r="W45" s="5">
        <f aca="true" t="shared" si="80" ref="W45:W52">V45*15</f>
        <v>0</v>
      </c>
      <c r="X45" s="21">
        <f aca="true" t="shared" si="81" ref="X45:X52">S45+T45+U45+W45</f>
        <v>900662.245</v>
      </c>
    </row>
    <row r="46" spans="1:24" ht="18.75">
      <c r="A46" s="26" t="s">
        <v>59</v>
      </c>
      <c r="B46" s="5">
        <v>3</v>
      </c>
      <c r="C46" s="5">
        <v>67</v>
      </c>
      <c r="D46" s="5">
        <v>11</v>
      </c>
      <c r="E46" s="39">
        <v>159</v>
      </c>
      <c r="F46" s="39">
        <v>144</v>
      </c>
      <c r="G46" s="5">
        <f t="shared" si="67"/>
        <v>370</v>
      </c>
      <c r="H46" s="5">
        <f t="shared" si="68"/>
        <v>14</v>
      </c>
      <c r="I46" s="5">
        <f t="shared" si="69"/>
        <v>86072</v>
      </c>
      <c r="J46" s="5">
        <v>31540</v>
      </c>
      <c r="K46" s="5">
        <f t="shared" si="70"/>
        <v>106061</v>
      </c>
      <c r="L46" s="5">
        <f t="shared" si="71"/>
        <v>459033</v>
      </c>
      <c r="M46" s="5">
        <f t="shared" si="72"/>
        <v>445968</v>
      </c>
      <c r="N46" s="5">
        <f t="shared" si="73"/>
        <v>1128674</v>
      </c>
      <c r="O46" s="5">
        <f t="shared" si="74"/>
        <v>104470.08499999999</v>
      </c>
      <c r="P46" s="5">
        <f t="shared" si="75"/>
        <v>454442.67</v>
      </c>
      <c r="Q46" s="5">
        <f t="shared" si="76"/>
        <v>439278.48</v>
      </c>
      <c r="R46" s="5">
        <f t="shared" si="77"/>
        <v>117612</v>
      </c>
      <c r="S46" s="5">
        <f t="shared" si="78"/>
        <v>1115803.2349999999</v>
      </c>
      <c r="T46" s="5"/>
      <c r="U46" s="5">
        <f t="shared" si="79"/>
        <v>13536</v>
      </c>
      <c r="V46" s="5"/>
      <c r="W46" s="5">
        <f t="shared" si="80"/>
        <v>0</v>
      </c>
      <c r="X46" s="21">
        <f t="shared" si="81"/>
        <v>1129339.2349999999</v>
      </c>
    </row>
    <row r="47" spans="1:24" ht="18.75">
      <c r="A47" s="26" t="s">
        <v>60</v>
      </c>
      <c r="B47" s="5">
        <v>3</v>
      </c>
      <c r="C47" s="5">
        <v>65</v>
      </c>
      <c r="D47" s="5">
        <v>10</v>
      </c>
      <c r="E47" s="5">
        <v>147</v>
      </c>
      <c r="F47" s="5">
        <v>136</v>
      </c>
      <c r="G47" s="5">
        <f t="shared" si="67"/>
        <v>348</v>
      </c>
      <c r="H47" s="5">
        <f t="shared" si="68"/>
        <v>13</v>
      </c>
      <c r="I47" s="5">
        <f t="shared" si="69"/>
        <v>79924</v>
      </c>
      <c r="J47" s="5">
        <v>31540</v>
      </c>
      <c r="K47" s="5">
        <f t="shared" si="70"/>
        <v>102895</v>
      </c>
      <c r="L47" s="5">
        <f t="shared" si="71"/>
        <v>424389</v>
      </c>
      <c r="M47" s="5">
        <f t="shared" si="72"/>
        <v>421192</v>
      </c>
      <c r="N47" s="5">
        <f t="shared" si="73"/>
        <v>1059940</v>
      </c>
      <c r="O47" s="5">
        <f t="shared" si="74"/>
        <v>101351.575</v>
      </c>
      <c r="P47" s="5">
        <f t="shared" si="75"/>
        <v>420145.11</v>
      </c>
      <c r="Q47" s="5">
        <f t="shared" si="76"/>
        <v>414874.12</v>
      </c>
      <c r="R47" s="5">
        <f t="shared" si="77"/>
        <v>111464</v>
      </c>
      <c r="S47" s="5">
        <f t="shared" si="78"/>
        <v>1047834.8049999999</v>
      </c>
      <c r="T47" s="5"/>
      <c r="U47" s="5">
        <f t="shared" si="79"/>
        <v>12784</v>
      </c>
      <c r="V47" s="5"/>
      <c r="W47" s="5">
        <f t="shared" si="80"/>
        <v>0</v>
      </c>
      <c r="X47" s="21">
        <f t="shared" si="81"/>
        <v>1060618.805</v>
      </c>
    </row>
    <row r="48" spans="1:24" ht="18.75">
      <c r="A48" s="26" t="s">
        <v>61</v>
      </c>
      <c r="B48" s="5">
        <v>2</v>
      </c>
      <c r="C48" s="5">
        <v>44</v>
      </c>
      <c r="D48" s="5">
        <v>8</v>
      </c>
      <c r="E48" s="39">
        <v>107</v>
      </c>
      <c r="F48" s="39">
        <v>95</v>
      </c>
      <c r="G48" s="5">
        <f t="shared" si="67"/>
        <v>246</v>
      </c>
      <c r="H48" s="5">
        <f t="shared" si="68"/>
        <v>10</v>
      </c>
      <c r="I48" s="5">
        <f t="shared" si="69"/>
        <v>61480</v>
      </c>
      <c r="J48" s="5">
        <v>31540</v>
      </c>
      <c r="K48" s="5">
        <f t="shared" si="70"/>
        <v>69652</v>
      </c>
      <c r="L48" s="5">
        <f t="shared" si="71"/>
        <v>308909</v>
      </c>
      <c r="M48" s="5">
        <f t="shared" si="72"/>
        <v>294215</v>
      </c>
      <c r="N48" s="5">
        <f t="shared" si="73"/>
        <v>765796</v>
      </c>
      <c r="O48" s="5">
        <f t="shared" si="74"/>
        <v>68607.22</v>
      </c>
      <c r="P48" s="5">
        <f t="shared" si="75"/>
        <v>305819.91</v>
      </c>
      <c r="Q48" s="5">
        <f t="shared" si="76"/>
        <v>289801.775</v>
      </c>
      <c r="R48" s="5">
        <f t="shared" si="77"/>
        <v>93020</v>
      </c>
      <c r="S48" s="5">
        <f t="shared" si="78"/>
        <v>757248.905</v>
      </c>
      <c r="T48" s="5"/>
      <c r="U48" s="5">
        <f t="shared" si="79"/>
        <v>8930</v>
      </c>
      <c r="V48" s="5"/>
      <c r="W48" s="5">
        <f t="shared" si="80"/>
        <v>0</v>
      </c>
      <c r="X48" s="21">
        <f t="shared" si="81"/>
        <v>766178.905</v>
      </c>
    </row>
    <row r="49" spans="1:24" ht="18.75">
      <c r="A49" s="26" t="s">
        <v>62</v>
      </c>
      <c r="B49" s="5">
        <v>4</v>
      </c>
      <c r="C49" s="5">
        <v>92</v>
      </c>
      <c r="D49" s="5">
        <v>7</v>
      </c>
      <c r="E49" s="5">
        <v>85</v>
      </c>
      <c r="F49" s="5">
        <v>115</v>
      </c>
      <c r="G49" s="5">
        <f t="shared" si="67"/>
        <v>292</v>
      </c>
      <c r="H49" s="5">
        <f t="shared" si="68"/>
        <v>11</v>
      </c>
      <c r="I49" s="5">
        <f t="shared" si="69"/>
        <v>67628</v>
      </c>
      <c r="J49" s="5">
        <v>31540</v>
      </c>
      <c r="K49" s="5">
        <f t="shared" si="70"/>
        <v>145636</v>
      </c>
      <c r="L49" s="5">
        <f t="shared" si="71"/>
        <v>245395</v>
      </c>
      <c r="M49" s="5">
        <f t="shared" si="72"/>
        <v>356155</v>
      </c>
      <c r="N49" s="5">
        <f t="shared" si="73"/>
        <v>846354</v>
      </c>
      <c r="O49" s="5">
        <f t="shared" si="74"/>
        <v>143451.46</v>
      </c>
      <c r="P49" s="5">
        <f t="shared" si="75"/>
        <v>242941.05</v>
      </c>
      <c r="Q49" s="5">
        <f t="shared" si="76"/>
        <v>350812.675</v>
      </c>
      <c r="R49" s="5">
        <f t="shared" si="77"/>
        <v>99168</v>
      </c>
      <c r="S49" s="5">
        <f t="shared" si="78"/>
        <v>836373.185</v>
      </c>
      <c r="T49" s="5"/>
      <c r="U49" s="5">
        <f t="shared" si="79"/>
        <v>10810</v>
      </c>
      <c r="V49" s="5"/>
      <c r="W49" s="5">
        <f t="shared" si="80"/>
        <v>0</v>
      </c>
      <c r="X49" s="21">
        <f t="shared" si="81"/>
        <v>847183.185</v>
      </c>
    </row>
    <row r="50" spans="1:24" ht="18.75">
      <c r="A50" s="26" t="s">
        <v>63</v>
      </c>
      <c r="B50" s="5">
        <v>2</v>
      </c>
      <c r="C50" s="5">
        <v>47</v>
      </c>
      <c r="D50" s="5">
        <v>9</v>
      </c>
      <c r="E50" s="5">
        <v>157</v>
      </c>
      <c r="F50" s="5">
        <v>70</v>
      </c>
      <c r="G50" s="5">
        <f t="shared" si="67"/>
        <v>274</v>
      </c>
      <c r="H50" s="5">
        <f t="shared" si="68"/>
        <v>11</v>
      </c>
      <c r="I50" s="5">
        <f t="shared" si="69"/>
        <v>67628</v>
      </c>
      <c r="J50" s="5">
        <v>31540</v>
      </c>
      <c r="K50" s="5">
        <f t="shared" si="70"/>
        <v>74401</v>
      </c>
      <c r="L50" s="5">
        <f t="shared" si="71"/>
        <v>453259</v>
      </c>
      <c r="M50" s="5">
        <f t="shared" si="72"/>
        <v>216790</v>
      </c>
      <c r="N50" s="5">
        <f t="shared" si="73"/>
        <v>843618</v>
      </c>
      <c r="O50" s="5">
        <f t="shared" si="74"/>
        <v>73284.985</v>
      </c>
      <c r="P50" s="5">
        <f t="shared" si="75"/>
        <v>448726.41</v>
      </c>
      <c r="Q50" s="5">
        <f t="shared" si="76"/>
        <v>213538.15</v>
      </c>
      <c r="R50" s="5">
        <f t="shared" si="77"/>
        <v>99168</v>
      </c>
      <c r="S50" s="5">
        <f t="shared" si="78"/>
        <v>834717.5449999999</v>
      </c>
      <c r="T50" s="5"/>
      <c r="U50" s="5">
        <f t="shared" si="79"/>
        <v>6580</v>
      </c>
      <c r="V50" s="5"/>
      <c r="W50" s="5">
        <f t="shared" si="80"/>
        <v>0</v>
      </c>
      <c r="X50" s="21">
        <f t="shared" si="81"/>
        <v>841297.5449999999</v>
      </c>
    </row>
    <row r="51" spans="1:24" ht="18.75">
      <c r="A51" s="26" t="s">
        <v>64</v>
      </c>
      <c r="B51" s="5">
        <v>1</v>
      </c>
      <c r="C51" s="5">
        <v>20</v>
      </c>
      <c r="D51" s="5">
        <v>10</v>
      </c>
      <c r="E51" s="5">
        <v>149</v>
      </c>
      <c r="F51" s="5">
        <v>137</v>
      </c>
      <c r="G51" s="5">
        <f t="shared" si="67"/>
        <v>306</v>
      </c>
      <c r="H51" s="5">
        <f t="shared" si="68"/>
        <v>11</v>
      </c>
      <c r="I51" s="5">
        <f t="shared" si="69"/>
        <v>67628</v>
      </c>
      <c r="J51" s="5">
        <v>31540</v>
      </c>
      <c r="K51" s="5">
        <f t="shared" si="70"/>
        <v>31660</v>
      </c>
      <c r="L51" s="5">
        <f t="shared" si="71"/>
        <v>430163</v>
      </c>
      <c r="M51" s="5">
        <f t="shared" si="72"/>
        <v>424289</v>
      </c>
      <c r="N51" s="5">
        <f t="shared" si="73"/>
        <v>985280</v>
      </c>
      <c r="O51" s="5">
        <f t="shared" si="74"/>
        <v>31185.1</v>
      </c>
      <c r="P51" s="5">
        <f t="shared" si="75"/>
        <v>425861.37</v>
      </c>
      <c r="Q51" s="5">
        <f t="shared" si="76"/>
        <v>417924.665</v>
      </c>
      <c r="R51" s="5">
        <f t="shared" si="77"/>
        <v>99168</v>
      </c>
      <c r="S51" s="5">
        <f t="shared" si="78"/>
        <v>974139.135</v>
      </c>
      <c r="T51" s="5"/>
      <c r="U51" s="5">
        <f t="shared" si="79"/>
        <v>12878</v>
      </c>
      <c r="V51" s="5"/>
      <c r="W51" s="5">
        <f t="shared" si="80"/>
        <v>0</v>
      </c>
      <c r="X51" s="21">
        <f t="shared" si="81"/>
        <v>987017.135</v>
      </c>
    </row>
    <row r="52" spans="1:24" ht="18.75">
      <c r="A52" s="26" t="s">
        <v>65</v>
      </c>
      <c r="B52" s="5">
        <v>4</v>
      </c>
      <c r="C52" s="5">
        <v>88</v>
      </c>
      <c r="D52" s="5">
        <v>14</v>
      </c>
      <c r="E52" s="5">
        <v>184</v>
      </c>
      <c r="F52" s="5">
        <v>183</v>
      </c>
      <c r="G52" s="5">
        <f t="shared" si="67"/>
        <v>455</v>
      </c>
      <c r="H52" s="5">
        <f t="shared" si="68"/>
        <v>18</v>
      </c>
      <c r="I52" s="5">
        <f t="shared" si="69"/>
        <v>110664</v>
      </c>
      <c r="J52" s="5">
        <v>31540</v>
      </c>
      <c r="K52" s="5">
        <f t="shared" si="70"/>
        <v>139304</v>
      </c>
      <c r="L52" s="5">
        <f t="shared" si="71"/>
        <v>531208</v>
      </c>
      <c r="M52" s="5">
        <f t="shared" si="72"/>
        <v>566751</v>
      </c>
      <c r="N52" s="5">
        <f t="shared" si="73"/>
        <v>1379467</v>
      </c>
      <c r="O52" s="5">
        <f t="shared" si="74"/>
        <v>137214.44</v>
      </c>
      <c r="P52" s="5">
        <f t="shared" si="75"/>
        <v>525895.92</v>
      </c>
      <c r="Q52" s="5">
        <f t="shared" si="76"/>
        <v>558249.735</v>
      </c>
      <c r="R52" s="5">
        <f t="shared" si="77"/>
        <v>142204</v>
      </c>
      <c r="S52" s="5">
        <f t="shared" si="78"/>
        <v>1363564.0950000002</v>
      </c>
      <c r="T52" s="5"/>
      <c r="U52" s="5">
        <f t="shared" si="79"/>
        <v>17202</v>
      </c>
      <c r="V52" s="5"/>
      <c r="W52" s="5">
        <f t="shared" si="80"/>
        <v>0</v>
      </c>
      <c r="X52" s="21">
        <f t="shared" si="81"/>
        <v>1380766.0950000002</v>
      </c>
    </row>
    <row r="53" spans="1:24" ht="15.75">
      <c r="A53" s="40" t="s">
        <v>66</v>
      </c>
      <c r="B53" s="40">
        <f aca="true" t="shared" si="82" ref="B53:N53">SUM(B54:B60)</f>
        <v>5</v>
      </c>
      <c r="C53" s="40">
        <f t="shared" si="82"/>
        <v>118</v>
      </c>
      <c r="D53" s="40">
        <f t="shared" si="82"/>
        <v>43</v>
      </c>
      <c r="E53" s="40">
        <f t="shared" si="82"/>
        <v>582</v>
      </c>
      <c r="F53" s="40">
        <f t="shared" si="82"/>
        <v>616</v>
      </c>
      <c r="G53" s="40">
        <f t="shared" si="82"/>
        <v>1316</v>
      </c>
      <c r="H53" s="40">
        <f t="shared" si="82"/>
        <v>48</v>
      </c>
      <c r="I53" s="39">
        <f t="shared" si="82"/>
        <v>295104</v>
      </c>
      <c r="J53" s="39">
        <f t="shared" si="82"/>
        <v>220780</v>
      </c>
      <c r="K53" s="39">
        <f t="shared" si="82"/>
        <v>186794</v>
      </c>
      <c r="L53" s="39">
        <f t="shared" si="82"/>
        <v>1680234</v>
      </c>
      <c r="M53" s="39">
        <f t="shared" si="82"/>
        <v>1907752</v>
      </c>
      <c r="N53" s="39">
        <f t="shared" si="82"/>
        <v>4290664</v>
      </c>
      <c r="O53" s="39"/>
      <c r="P53" s="39"/>
      <c r="Q53" s="39"/>
      <c r="R53" s="39"/>
      <c r="S53" s="39"/>
      <c r="T53" s="39">
        <f>SUM(T54)</f>
        <v>0</v>
      </c>
      <c r="U53" s="39"/>
      <c r="V53" s="39"/>
      <c r="W53" s="39"/>
      <c r="X53" s="39"/>
    </row>
    <row r="54" spans="1:24" ht="18.75">
      <c r="A54" s="26" t="s">
        <v>67</v>
      </c>
      <c r="B54" s="5"/>
      <c r="C54" s="5"/>
      <c r="D54" s="5">
        <v>6</v>
      </c>
      <c r="E54" s="5">
        <v>83</v>
      </c>
      <c r="F54" s="5">
        <v>85</v>
      </c>
      <c r="G54" s="5">
        <f aca="true" t="shared" si="83" ref="G54:G60">F54+E54+C54</f>
        <v>168</v>
      </c>
      <c r="H54" s="5">
        <f aca="true" t="shared" si="84" ref="H54:H60">B54+D54</f>
        <v>6</v>
      </c>
      <c r="I54" s="5">
        <f aca="true" t="shared" si="85" ref="I54:I60">H54*6148</f>
        <v>36888</v>
      </c>
      <c r="J54" s="5">
        <v>31540</v>
      </c>
      <c r="K54" s="5">
        <f aca="true" t="shared" si="86" ref="K54:K60">C54*1583</f>
        <v>0</v>
      </c>
      <c r="L54" s="5">
        <f aca="true" t="shared" si="87" ref="L54:L60">E54*2887</f>
        <v>239621</v>
      </c>
      <c r="M54" s="5">
        <f aca="true" t="shared" si="88" ref="M54:M60">F54*3097</f>
        <v>263245</v>
      </c>
      <c r="N54" s="5">
        <f aca="true" t="shared" si="89" ref="N54:N60">SUM(I54:M54)</f>
        <v>571294</v>
      </c>
      <c r="O54" s="5">
        <f aca="true" t="shared" si="90" ref="O54:O60">K54*98.5%</f>
        <v>0</v>
      </c>
      <c r="P54" s="5">
        <f aca="true" t="shared" si="91" ref="P54:P60">L54*99%</f>
        <v>237224.79</v>
      </c>
      <c r="Q54" s="5">
        <f aca="true" t="shared" si="92" ref="Q54:Q60">M54*98.5%</f>
        <v>259296.32499999998</v>
      </c>
      <c r="R54" s="5">
        <f aca="true" t="shared" si="93" ref="R54:R60">I54+J54</f>
        <v>68428</v>
      </c>
      <c r="S54" s="5">
        <f aca="true" t="shared" si="94" ref="S54:S60">SUM(O54:R54)</f>
        <v>564949.115</v>
      </c>
      <c r="T54" s="5"/>
      <c r="U54" s="5">
        <f aca="true" t="shared" si="95" ref="U54:U60">F54*94</f>
        <v>7990</v>
      </c>
      <c r="V54" s="5"/>
      <c r="W54" s="5">
        <f aca="true" t="shared" si="96" ref="W54:W60">V54*15</f>
        <v>0</v>
      </c>
      <c r="X54" s="21">
        <f aca="true" t="shared" si="97" ref="X54:X60">S54+T54+U54+W54</f>
        <v>572939.115</v>
      </c>
    </row>
    <row r="55" spans="1:24" ht="18.75">
      <c r="A55" s="26" t="s">
        <v>68</v>
      </c>
      <c r="B55" s="5"/>
      <c r="C55" s="5"/>
      <c r="D55" s="5">
        <v>6</v>
      </c>
      <c r="E55" s="5">
        <v>81</v>
      </c>
      <c r="F55" s="5">
        <v>92</v>
      </c>
      <c r="G55" s="5">
        <f t="shared" si="83"/>
        <v>173</v>
      </c>
      <c r="H55" s="5">
        <f t="shared" si="84"/>
        <v>6</v>
      </c>
      <c r="I55" s="5">
        <f t="shared" si="85"/>
        <v>36888</v>
      </c>
      <c r="J55" s="5">
        <v>31540</v>
      </c>
      <c r="K55" s="5">
        <f t="shared" si="86"/>
        <v>0</v>
      </c>
      <c r="L55" s="5">
        <f t="shared" si="87"/>
        <v>233847</v>
      </c>
      <c r="M55" s="5">
        <f t="shared" si="88"/>
        <v>284924</v>
      </c>
      <c r="N55" s="5">
        <f t="shared" si="89"/>
        <v>587199</v>
      </c>
      <c r="O55" s="5">
        <f t="shared" si="90"/>
        <v>0</v>
      </c>
      <c r="P55" s="5">
        <f t="shared" si="91"/>
        <v>231508.53</v>
      </c>
      <c r="Q55" s="5">
        <f t="shared" si="92"/>
        <v>280650.14</v>
      </c>
      <c r="R55" s="5">
        <f t="shared" si="93"/>
        <v>68428</v>
      </c>
      <c r="S55" s="5">
        <f t="shared" si="94"/>
        <v>580586.67</v>
      </c>
      <c r="T55" s="5"/>
      <c r="U55" s="5">
        <f t="shared" si="95"/>
        <v>8648</v>
      </c>
      <c r="V55" s="5"/>
      <c r="W55" s="5">
        <f t="shared" si="96"/>
        <v>0</v>
      </c>
      <c r="X55" s="21">
        <f t="shared" si="97"/>
        <v>589234.67</v>
      </c>
    </row>
    <row r="56" spans="1:24" ht="18.75">
      <c r="A56" s="26" t="s">
        <v>69</v>
      </c>
      <c r="B56" s="5">
        <v>1</v>
      </c>
      <c r="C56" s="5">
        <v>23</v>
      </c>
      <c r="D56" s="5">
        <v>9</v>
      </c>
      <c r="E56" s="5">
        <v>115</v>
      </c>
      <c r="F56" s="5">
        <v>138</v>
      </c>
      <c r="G56" s="5">
        <f t="shared" si="83"/>
        <v>276</v>
      </c>
      <c r="H56" s="5">
        <f t="shared" si="84"/>
        <v>10</v>
      </c>
      <c r="I56" s="5">
        <f t="shared" si="85"/>
        <v>61480</v>
      </c>
      <c r="J56" s="5">
        <v>31540</v>
      </c>
      <c r="K56" s="5">
        <f t="shared" si="86"/>
        <v>36409</v>
      </c>
      <c r="L56" s="5">
        <f t="shared" si="87"/>
        <v>332005</v>
      </c>
      <c r="M56" s="5">
        <f t="shared" si="88"/>
        <v>427386</v>
      </c>
      <c r="N56" s="5">
        <f t="shared" si="89"/>
        <v>888820</v>
      </c>
      <c r="O56" s="5">
        <f t="shared" si="90"/>
        <v>35862.865</v>
      </c>
      <c r="P56" s="5">
        <f t="shared" si="91"/>
        <v>328684.95</v>
      </c>
      <c r="Q56" s="5">
        <f t="shared" si="92"/>
        <v>420975.21</v>
      </c>
      <c r="R56" s="5">
        <f t="shared" si="93"/>
        <v>93020</v>
      </c>
      <c r="S56" s="5">
        <f t="shared" si="94"/>
        <v>878543.025</v>
      </c>
      <c r="T56" s="5"/>
      <c r="U56" s="5">
        <f t="shared" si="95"/>
        <v>12972</v>
      </c>
      <c r="V56" s="5"/>
      <c r="W56" s="5">
        <f t="shared" si="96"/>
        <v>0</v>
      </c>
      <c r="X56" s="21">
        <f t="shared" si="97"/>
        <v>891515.025</v>
      </c>
    </row>
    <row r="57" spans="1:24" ht="18.75">
      <c r="A57" s="26" t="s">
        <v>70</v>
      </c>
      <c r="B57" s="5"/>
      <c r="C57" s="5"/>
      <c r="D57" s="5">
        <v>4</v>
      </c>
      <c r="E57" s="5">
        <v>55</v>
      </c>
      <c r="F57" s="5">
        <v>54</v>
      </c>
      <c r="G57" s="5">
        <f t="shared" si="83"/>
        <v>109</v>
      </c>
      <c r="H57" s="5">
        <f t="shared" si="84"/>
        <v>4</v>
      </c>
      <c r="I57" s="5">
        <f t="shared" si="85"/>
        <v>24592</v>
      </c>
      <c r="J57" s="5">
        <v>31540</v>
      </c>
      <c r="K57" s="5">
        <f t="shared" si="86"/>
        <v>0</v>
      </c>
      <c r="L57" s="5">
        <f t="shared" si="87"/>
        <v>158785</v>
      </c>
      <c r="M57" s="5">
        <f t="shared" si="88"/>
        <v>167238</v>
      </c>
      <c r="N57" s="5">
        <f t="shared" si="89"/>
        <v>382155</v>
      </c>
      <c r="O57" s="5">
        <f t="shared" si="90"/>
        <v>0</v>
      </c>
      <c r="P57" s="5">
        <f t="shared" si="91"/>
        <v>157197.15</v>
      </c>
      <c r="Q57" s="5">
        <f t="shared" si="92"/>
        <v>164729.43</v>
      </c>
      <c r="R57" s="5">
        <f t="shared" si="93"/>
        <v>56132</v>
      </c>
      <c r="S57" s="5">
        <f t="shared" si="94"/>
        <v>378058.57999999996</v>
      </c>
      <c r="T57" s="5"/>
      <c r="U57" s="5">
        <f t="shared" si="95"/>
        <v>5076</v>
      </c>
      <c r="V57" s="5"/>
      <c r="W57" s="5">
        <f t="shared" si="96"/>
        <v>0</v>
      </c>
      <c r="X57" s="21">
        <f t="shared" si="97"/>
        <v>383134.57999999996</v>
      </c>
    </row>
    <row r="58" spans="1:24" ht="18.75">
      <c r="A58" s="26" t="s">
        <v>71</v>
      </c>
      <c r="B58" s="5"/>
      <c r="C58" s="5"/>
      <c r="D58" s="5">
        <v>8</v>
      </c>
      <c r="E58" s="5">
        <v>115</v>
      </c>
      <c r="F58" s="5">
        <v>103</v>
      </c>
      <c r="G58" s="5">
        <f t="shared" si="83"/>
        <v>218</v>
      </c>
      <c r="H58" s="5">
        <f t="shared" si="84"/>
        <v>8</v>
      </c>
      <c r="I58" s="5">
        <f t="shared" si="85"/>
        <v>49184</v>
      </c>
      <c r="J58" s="5">
        <v>31540</v>
      </c>
      <c r="K58" s="5">
        <f t="shared" si="86"/>
        <v>0</v>
      </c>
      <c r="L58" s="5">
        <f t="shared" si="87"/>
        <v>332005</v>
      </c>
      <c r="M58" s="5">
        <f t="shared" si="88"/>
        <v>318991</v>
      </c>
      <c r="N58" s="5">
        <f t="shared" si="89"/>
        <v>731720</v>
      </c>
      <c r="O58" s="5">
        <f t="shared" si="90"/>
        <v>0</v>
      </c>
      <c r="P58" s="5">
        <f t="shared" si="91"/>
        <v>328684.95</v>
      </c>
      <c r="Q58" s="5">
        <f t="shared" si="92"/>
        <v>314206.135</v>
      </c>
      <c r="R58" s="5">
        <f t="shared" si="93"/>
        <v>80724</v>
      </c>
      <c r="S58" s="5">
        <f t="shared" si="94"/>
        <v>723615.085</v>
      </c>
      <c r="T58" s="5"/>
      <c r="U58" s="5">
        <f t="shared" si="95"/>
        <v>9682</v>
      </c>
      <c r="V58" s="5"/>
      <c r="W58" s="5">
        <f t="shared" si="96"/>
        <v>0</v>
      </c>
      <c r="X58" s="21">
        <f t="shared" si="97"/>
        <v>733297.085</v>
      </c>
    </row>
    <row r="59" spans="1:24" ht="18.75">
      <c r="A59" s="26" t="s">
        <v>72</v>
      </c>
      <c r="B59" s="5">
        <v>2</v>
      </c>
      <c r="C59" s="5">
        <v>47</v>
      </c>
      <c r="D59" s="5">
        <v>6</v>
      </c>
      <c r="E59" s="5">
        <v>82</v>
      </c>
      <c r="F59" s="5">
        <v>84</v>
      </c>
      <c r="G59" s="5">
        <f t="shared" si="83"/>
        <v>213</v>
      </c>
      <c r="H59" s="5">
        <f t="shared" si="84"/>
        <v>8</v>
      </c>
      <c r="I59" s="5">
        <f t="shared" si="85"/>
        <v>49184</v>
      </c>
      <c r="J59" s="5">
        <v>31540</v>
      </c>
      <c r="K59" s="5">
        <f t="shared" si="86"/>
        <v>74401</v>
      </c>
      <c r="L59" s="5">
        <f t="shared" si="87"/>
        <v>236734</v>
      </c>
      <c r="M59" s="5">
        <f t="shared" si="88"/>
        <v>260148</v>
      </c>
      <c r="N59" s="5">
        <f t="shared" si="89"/>
        <v>652007</v>
      </c>
      <c r="O59" s="5">
        <f t="shared" si="90"/>
        <v>73284.985</v>
      </c>
      <c r="P59" s="5">
        <f t="shared" si="91"/>
        <v>234366.66</v>
      </c>
      <c r="Q59" s="5">
        <f t="shared" si="92"/>
        <v>256245.78</v>
      </c>
      <c r="R59" s="5">
        <f t="shared" si="93"/>
        <v>80724</v>
      </c>
      <c r="S59" s="5">
        <f t="shared" si="94"/>
        <v>644621.425</v>
      </c>
      <c r="T59" s="5"/>
      <c r="U59" s="5">
        <f t="shared" si="95"/>
        <v>7896</v>
      </c>
      <c r="V59" s="5"/>
      <c r="W59" s="5">
        <f t="shared" si="96"/>
        <v>0</v>
      </c>
      <c r="X59" s="21">
        <f t="shared" si="97"/>
        <v>652517.425</v>
      </c>
    </row>
    <row r="60" spans="1:24" ht="18.75">
      <c r="A60" s="26" t="s">
        <v>73</v>
      </c>
      <c r="B60" s="5">
        <v>2</v>
      </c>
      <c r="C60" s="5">
        <v>48</v>
      </c>
      <c r="D60" s="5">
        <v>4</v>
      </c>
      <c r="E60" s="5">
        <v>51</v>
      </c>
      <c r="F60" s="5">
        <v>60</v>
      </c>
      <c r="G60" s="5">
        <f t="shared" si="83"/>
        <v>159</v>
      </c>
      <c r="H60" s="5">
        <f t="shared" si="84"/>
        <v>6</v>
      </c>
      <c r="I60" s="5">
        <f t="shared" si="85"/>
        <v>36888</v>
      </c>
      <c r="J60" s="5">
        <v>31540</v>
      </c>
      <c r="K60" s="5">
        <f t="shared" si="86"/>
        <v>75984</v>
      </c>
      <c r="L60" s="5">
        <f t="shared" si="87"/>
        <v>147237</v>
      </c>
      <c r="M60" s="5">
        <f t="shared" si="88"/>
        <v>185820</v>
      </c>
      <c r="N60" s="5">
        <f t="shared" si="89"/>
        <v>477469</v>
      </c>
      <c r="O60" s="5">
        <f t="shared" si="90"/>
        <v>74844.24</v>
      </c>
      <c r="P60" s="5">
        <f t="shared" si="91"/>
        <v>145764.63</v>
      </c>
      <c r="Q60" s="5">
        <f t="shared" si="92"/>
        <v>183032.7</v>
      </c>
      <c r="R60" s="5">
        <f t="shared" si="93"/>
        <v>68428</v>
      </c>
      <c r="S60" s="5">
        <f t="shared" si="94"/>
        <v>472069.57</v>
      </c>
      <c r="T60" s="5"/>
      <c r="U60" s="5">
        <f t="shared" si="95"/>
        <v>5640</v>
      </c>
      <c r="V60" s="5"/>
      <c r="W60" s="5">
        <f t="shared" si="96"/>
        <v>0</v>
      </c>
      <c r="X60" s="21">
        <f t="shared" si="97"/>
        <v>477709.57</v>
      </c>
    </row>
    <row r="61" spans="1:24" ht="15.75">
      <c r="A61" s="40" t="s">
        <v>74</v>
      </c>
      <c r="B61" s="40">
        <f aca="true" t="shared" si="98" ref="B61:N61">SUM(B62:B74)</f>
        <v>9</v>
      </c>
      <c r="C61" s="40">
        <f t="shared" si="98"/>
        <v>207</v>
      </c>
      <c r="D61" s="40">
        <f t="shared" si="98"/>
        <v>96</v>
      </c>
      <c r="E61" s="40">
        <f t="shared" si="98"/>
        <v>1300</v>
      </c>
      <c r="F61" s="40">
        <f t="shared" si="98"/>
        <v>1314</v>
      </c>
      <c r="G61" s="40">
        <f t="shared" si="98"/>
        <v>2821</v>
      </c>
      <c r="H61" s="40">
        <f t="shared" si="98"/>
        <v>105</v>
      </c>
      <c r="I61" s="39">
        <f t="shared" si="98"/>
        <v>645540</v>
      </c>
      <c r="J61" s="39">
        <f t="shared" si="98"/>
        <v>410020</v>
      </c>
      <c r="K61" s="39">
        <f t="shared" si="98"/>
        <v>327681</v>
      </c>
      <c r="L61" s="39">
        <f t="shared" si="98"/>
        <v>3753100</v>
      </c>
      <c r="M61" s="39">
        <f t="shared" si="98"/>
        <v>4069458</v>
      </c>
      <c r="N61" s="39">
        <f t="shared" si="98"/>
        <v>9205799</v>
      </c>
      <c r="O61" s="39"/>
      <c r="P61" s="39"/>
      <c r="Q61" s="39"/>
      <c r="R61" s="39"/>
      <c r="S61" s="39"/>
      <c r="T61" s="39">
        <f>SUM(T62)</f>
        <v>0</v>
      </c>
      <c r="U61" s="39"/>
      <c r="V61" s="39"/>
      <c r="W61" s="39"/>
      <c r="X61" s="39"/>
    </row>
    <row r="62" spans="1:24" ht="18.75">
      <c r="A62" s="26" t="s">
        <v>75</v>
      </c>
      <c r="B62" s="5"/>
      <c r="C62" s="5"/>
      <c r="D62" s="5">
        <v>4</v>
      </c>
      <c r="E62" s="5">
        <v>55</v>
      </c>
      <c r="F62" s="5">
        <v>51</v>
      </c>
      <c r="G62" s="5">
        <f aca="true" t="shared" si="99" ref="G62:G74">F62+E62+C62</f>
        <v>106</v>
      </c>
      <c r="H62" s="5">
        <f aca="true" t="shared" si="100" ref="H62:H74">B62+D62</f>
        <v>4</v>
      </c>
      <c r="I62" s="5">
        <f aca="true" t="shared" si="101" ref="I62:I74">H62*6148</f>
        <v>24592</v>
      </c>
      <c r="J62" s="5">
        <v>31540</v>
      </c>
      <c r="K62" s="5">
        <f aca="true" t="shared" si="102" ref="K62:K74">C62*1583</f>
        <v>0</v>
      </c>
      <c r="L62" s="5">
        <f aca="true" t="shared" si="103" ref="L62:L74">E62*2887</f>
        <v>158785</v>
      </c>
      <c r="M62" s="5">
        <f aca="true" t="shared" si="104" ref="M62:M74">F62*3097</f>
        <v>157947</v>
      </c>
      <c r="N62" s="5">
        <f aca="true" t="shared" si="105" ref="N62:N74">SUM(I62:M62)</f>
        <v>372864</v>
      </c>
      <c r="O62" s="5">
        <f aca="true" t="shared" si="106" ref="O62:O74">K62*98.5%</f>
        <v>0</v>
      </c>
      <c r="P62" s="5">
        <f aca="true" t="shared" si="107" ref="P62:P74">L62*99%</f>
        <v>157197.15</v>
      </c>
      <c r="Q62" s="5">
        <f aca="true" t="shared" si="108" ref="Q62:Q74">M62*98.5%</f>
        <v>155577.79499999998</v>
      </c>
      <c r="R62" s="5">
        <f aca="true" t="shared" si="109" ref="R62:R74">I62+J62</f>
        <v>56132</v>
      </c>
      <c r="S62" s="5">
        <f aca="true" t="shared" si="110" ref="S62:S74">SUM(O62:R62)</f>
        <v>368906.94499999995</v>
      </c>
      <c r="T62" s="5"/>
      <c r="U62" s="5">
        <f aca="true" t="shared" si="111" ref="U62:U74">F62*94</f>
        <v>4794</v>
      </c>
      <c r="V62" s="5"/>
      <c r="W62" s="5">
        <f aca="true" t="shared" si="112" ref="W62:W74">V62*15</f>
        <v>0</v>
      </c>
      <c r="X62" s="21">
        <f aca="true" t="shared" si="113" ref="X62:X74">S62+T62+U62+W62</f>
        <v>373700.94499999995</v>
      </c>
    </row>
    <row r="63" spans="1:24" ht="18.75">
      <c r="A63" s="26" t="s">
        <v>76</v>
      </c>
      <c r="B63" s="5"/>
      <c r="C63" s="5"/>
      <c r="D63" s="5">
        <v>5</v>
      </c>
      <c r="E63" s="39">
        <v>82</v>
      </c>
      <c r="F63" s="39">
        <v>54</v>
      </c>
      <c r="G63" s="5">
        <f t="shared" si="99"/>
        <v>136</v>
      </c>
      <c r="H63" s="5">
        <f t="shared" si="100"/>
        <v>5</v>
      </c>
      <c r="I63" s="5">
        <f t="shared" si="101"/>
        <v>30740</v>
      </c>
      <c r="J63" s="5">
        <v>31540</v>
      </c>
      <c r="K63" s="5">
        <f t="shared" si="102"/>
        <v>0</v>
      </c>
      <c r="L63" s="5">
        <f t="shared" si="103"/>
        <v>236734</v>
      </c>
      <c r="M63" s="5">
        <f t="shared" si="104"/>
        <v>167238</v>
      </c>
      <c r="N63" s="5">
        <f t="shared" si="105"/>
        <v>466252</v>
      </c>
      <c r="O63" s="5">
        <f t="shared" si="106"/>
        <v>0</v>
      </c>
      <c r="P63" s="5">
        <f t="shared" si="107"/>
        <v>234366.66</v>
      </c>
      <c r="Q63" s="5">
        <f t="shared" si="108"/>
        <v>164729.43</v>
      </c>
      <c r="R63" s="5">
        <f t="shared" si="109"/>
        <v>62280</v>
      </c>
      <c r="S63" s="5">
        <f t="shared" si="110"/>
        <v>461376.08999999997</v>
      </c>
      <c r="T63" s="5"/>
      <c r="U63" s="5">
        <f t="shared" si="111"/>
        <v>5076</v>
      </c>
      <c r="V63" s="5"/>
      <c r="W63" s="5">
        <f t="shared" si="112"/>
        <v>0</v>
      </c>
      <c r="X63" s="21">
        <f t="shared" si="113"/>
        <v>466452.08999999997</v>
      </c>
    </row>
    <row r="64" spans="1:24" ht="18.75">
      <c r="A64" s="26" t="s">
        <v>77</v>
      </c>
      <c r="B64" s="5"/>
      <c r="C64" s="5"/>
      <c r="D64" s="5">
        <v>6</v>
      </c>
      <c r="E64" s="5">
        <v>72</v>
      </c>
      <c r="F64" s="5">
        <v>82</v>
      </c>
      <c r="G64" s="5">
        <f t="shared" si="99"/>
        <v>154</v>
      </c>
      <c r="H64" s="5">
        <f t="shared" si="100"/>
        <v>6</v>
      </c>
      <c r="I64" s="5">
        <f t="shared" si="101"/>
        <v>36888</v>
      </c>
      <c r="J64" s="5">
        <v>31540</v>
      </c>
      <c r="K64" s="5">
        <f t="shared" si="102"/>
        <v>0</v>
      </c>
      <c r="L64" s="5">
        <f t="shared" si="103"/>
        <v>207864</v>
      </c>
      <c r="M64" s="5">
        <f t="shared" si="104"/>
        <v>253954</v>
      </c>
      <c r="N64" s="5">
        <f t="shared" si="105"/>
        <v>530246</v>
      </c>
      <c r="O64" s="5">
        <f t="shared" si="106"/>
        <v>0</v>
      </c>
      <c r="P64" s="5">
        <f t="shared" si="107"/>
        <v>205785.36</v>
      </c>
      <c r="Q64" s="5">
        <f t="shared" si="108"/>
        <v>250144.69</v>
      </c>
      <c r="R64" s="5">
        <f t="shared" si="109"/>
        <v>68428</v>
      </c>
      <c r="S64" s="5">
        <f t="shared" si="110"/>
        <v>524358.05</v>
      </c>
      <c r="T64" s="5"/>
      <c r="U64" s="5">
        <f t="shared" si="111"/>
        <v>7708</v>
      </c>
      <c r="V64" s="5"/>
      <c r="W64" s="5">
        <f t="shared" si="112"/>
        <v>0</v>
      </c>
      <c r="X64" s="21">
        <f t="shared" si="113"/>
        <v>532066.05</v>
      </c>
    </row>
    <row r="65" spans="1:24" ht="18.75">
      <c r="A65" s="26" t="s">
        <v>78</v>
      </c>
      <c r="B65" s="5"/>
      <c r="C65" s="5"/>
      <c r="D65" s="5">
        <v>12</v>
      </c>
      <c r="E65" s="39">
        <v>191</v>
      </c>
      <c r="F65" s="39">
        <v>137</v>
      </c>
      <c r="G65" s="5">
        <f t="shared" si="99"/>
        <v>328</v>
      </c>
      <c r="H65" s="5">
        <f t="shared" si="100"/>
        <v>12</v>
      </c>
      <c r="I65" s="5">
        <f t="shared" si="101"/>
        <v>73776</v>
      </c>
      <c r="J65" s="5">
        <v>31540</v>
      </c>
      <c r="K65" s="5">
        <f t="shared" si="102"/>
        <v>0</v>
      </c>
      <c r="L65" s="5">
        <f t="shared" si="103"/>
        <v>551417</v>
      </c>
      <c r="M65" s="5">
        <f t="shared" si="104"/>
        <v>424289</v>
      </c>
      <c r="N65" s="5">
        <f t="shared" si="105"/>
        <v>1081022</v>
      </c>
      <c r="O65" s="5">
        <f t="shared" si="106"/>
        <v>0</v>
      </c>
      <c r="P65" s="5">
        <f t="shared" si="107"/>
        <v>545902.83</v>
      </c>
      <c r="Q65" s="5">
        <f t="shared" si="108"/>
        <v>417924.665</v>
      </c>
      <c r="R65" s="5">
        <f t="shared" si="109"/>
        <v>105316</v>
      </c>
      <c r="S65" s="5">
        <f t="shared" si="110"/>
        <v>1069143.4949999999</v>
      </c>
      <c r="T65" s="5"/>
      <c r="U65" s="5">
        <f t="shared" si="111"/>
        <v>12878</v>
      </c>
      <c r="V65" s="5"/>
      <c r="W65" s="5">
        <f t="shared" si="112"/>
        <v>0</v>
      </c>
      <c r="X65" s="21">
        <f t="shared" si="113"/>
        <v>1082021.4949999999</v>
      </c>
    </row>
    <row r="66" spans="1:24" ht="18.75">
      <c r="A66" s="26" t="s">
        <v>79</v>
      </c>
      <c r="B66" s="5"/>
      <c r="C66" s="5"/>
      <c r="D66" s="5">
        <v>8</v>
      </c>
      <c r="E66" s="5">
        <v>112</v>
      </c>
      <c r="F66" s="5">
        <v>108</v>
      </c>
      <c r="G66" s="5">
        <f t="shared" si="99"/>
        <v>220</v>
      </c>
      <c r="H66" s="5">
        <f t="shared" si="100"/>
        <v>8</v>
      </c>
      <c r="I66" s="5">
        <f t="shared" si="101"/>
        <v>49184</v>
      </c>
      <c r="J66" s="5">
        <v>31540</v>
      </c>
      <c r="K66" s="5">
        <f t="shared" si="102"/>
        <v>0</v>
      </c>
      <c r="L66" s="5">
        <f t="shared" si="103"/>
        <v>323344</v>
      </c>
      <c r="M66" s="5">
        <f t="shared" si="104"/>
        <v>334476</v>
      </c>
      <c r="N66" s="5">
        <f t="shared" si="105"/>
        <v>738544</v>
      </c>
      <c r="O66" s="5">
        <f t="shared" si="106"/>
        <v>0</v>
      </c>
      <c r="P66" s="5">
        <f t="shared" si="107"/>
        <v>320110.56</v>
      </c>
      <c r="Q66" s="5">
        <f t="shared" si="108"/>
        <v>329458.86</v>
      </c>
      <c r="R66" s="5">
        <f t="shared" si="109"/>
        <v>80724</v>
      </c>
      <c r="S66" s="5">
        <f t="shared" si="110"/>
        <v>730293.4199999999</v>
      </c>
      <c r="T66" s="5"/>
      <c r="U66" s="5">
        <f t="shared" si="111"/>
        <v>10152</v>
      </c>
      <c r="V66" s="5"/>
      <c r="W66" s="5">
        <f t="shared" si="112"/>
        <v>0</v>
      </c>
      <c r="X66" s="21">
        <f t="shared" si="113"/>
        <v>740445.4199999999</v>
      </c>
    </row>
    <row r="67" spans="1:24" ht="18.75">
      <c r="A67" s="26" t="s">
        <v>80</v>
      </c>
      <c r="B67" s="5"/>
      <c r="C67" s="5"/>
      <c r="D67" s="43">
        <v>5</v>
      </c>
      <c r="E67" s="5">
        <v>64</v>
      </c>
      <c r="F67" s="5">
        <v>92</v>
      </c>
      <c r="G67" s="5">
        <f t="shared" si="99"/>
        <v>156</v>
      </c>
      <c r="H67" s="5">
        <f t="shared" si="100"/>
        <v>5</v>
      </c>
      <c r="I67" s="5">
        <f t="shared" si="101"/>
        <v>30740</v>
      </c>
      <c r="J67" s="5">
        <v>31540</v>
      </c>
      <c r="K67" s="5">
        <f t="shared" si="102"/>
        <v>0</v>
      </c>
      <c r="L67" s="5">
        <f t="shared" si="103"/>
        <v>184768</v>
      </c>
      <c r="M67" s="5">
        <f t="shared" si="104"/>
        <v>284924</v>
      </c>
      <c r="N67" s="5">
        <f t="shared" si="105"/>
        <v>531972</v>
      </c>
      <c r="O67" s="5">
        <f t="shared" si="106"/>
        <v>0</v>
      </c>
      <c r="P67" s="5">
        <f t="shared" si="107"/>
        <v>182920.32</v>
      </c>
      <c r="Q67" s="5">
        <f t="shared" si="108"/>
        <v>280650.14</v>
      </c>
      <c r="R67" s="5">
        <f t="shared" si="109"/>
        <v>62280</v>
      </c>
      <c r="S67" s="5">
        <f t="shared" si="110"/>
        <v>525850.46</v>
      </c>
      <c r="T67" s="5"/>
      <c r="U67" s="5">
        <f t="shared" si="111"/>
        <v>8648</v>
      </c>
      <c r="V67" s="5"/>
      <c r="W67" s="5">
        <f t="shared" si="112"/>
        <v>0</v>
      </c>
      <c r="X67" s="21">
        <f t="shared" si="113"/>
        <v>534498.46</v>
      </c>
    </row>
    <row r="68" spans="1:24" ht="18.75">
      <c r="A68" s="26" t="s">
        <v>81</v>
      </c>
      <c r="B68" s="5"/>
      <c r="C68" s="5"/>
      <c r="D68" s="5">
        <v>8</v>
      </c>
      <c r="E68" s="5">
        <v>108</v>
      </c>
      <c r="F68" s="5">
        <v>111</v>
      </c>
      <c r="G68" s="5">
        <f t="shared" si="99"/>
        <v>219</v>
      </c>
      <c r="H68" s="5">
        <f t="shared" si="100"/>
        <v>8</v>
      </c>
      <c r="I68" s="5">
        <f t="shared" si="101"/>
        <v>49184</v>
      </c>
      <c r="J68" s="5">
        <v>31540</v>
      </c>
      <c r="K68" s="5">
        <f t="shared" si="102"/>
        <v>0</v>
      </c>
      <c r="L68" s="5">
        <f t="shared" si="103"/>
        <v>311796</v>
      </c>
      <c r="M68" s="5">
        <f t="shared" si="104"/>
        <v>343767</v>
      </c>
      <c r="N68" s="5">
        <f t="shared" si="105"/>
        <v>736287</v>
      </c>
      <c r="O68" s="5">
        <f t="shared" si="106"/>
        <v>0</v>
      </c>
      <c r="P68" s="5">
        <f t="shared" si="107"/>
        <v>308678.04</v>
      </c>
      <c r="Q68" s="5">
        <f t="shared" si="108"/>
        <v>338610.495</v>
      </c>
      <c r="R68" s="5">
        <f t="shared" si="109"/>
        <v>80724</v>
      </c>
      <c r="S68" s="5">
        <f t="shared" si="110"/>
        <v>728012.5349999999</v>
      </c>
      <c r="T68" s="5"/>
      <c r="U68" s="5">
        <f t="shared" si="111"/>
        <v>10434</v>
      </c>
      <c r="V68" s="5"/>
      <c r="W68" s="5">
        <f t="shared" si="112"/>
        <v>0</v>
      </c>
      <c r="X68" s="21">
        <f t="shared" si="113"/>
        <v>738446.5349999999</v>
      </c>
    </row>
    <row r="69" spans="1:24" ht="18.75">
      <c r="A69" s="26" t="s">
        <v>82</v>
      </c>
      <c r="B69" s="5"/>
      <c r="C69" s="5"/>
      <c r="D69" s="5">
        <v>4</v>
      </c>
      <c r="E69" s="5">
        <v>55</v>
      </c>
      <c r="F69" s="5">
        <v>48</v>
      </c>
      <c r="G69" s="5">
        <f t="shared" si="99"/>
        <v>103</v>
      </c>
      <c r="H69" s="5">
        <f t="shared" si="100"/>
        <v>4</v>
      </c>
      <c r="I69" s="5">
        <f t="shared" si="101"/>
        <v>24592</v>
      </c>
      <c r="J69" s="5">
        <v>31540</v>
      </c>
      <c r="K69" s="5">
        <f t="shared" si="102"/>
        <v>0</v>
      </c>
      <c r="L69" s="5">
        <f t="shared" si="103"/>
        <v>158785</v>
      </c>
      <c r="M69" s="5">
        <f t="shared" si="104"/>
        <v>148656</v>
      </c>
      <c r="N69" s="5">
        <f t="shared" si="105"/>
        <v>363573</v>
      </c>
      <c r="O69" s="5">
        <f t="shared" si="106"/>
        <v>0</v>
      </c>
      <c r="P69" s="5">
        <f t="shared" si="107"/>
        <v>157197.15</v>
      </c>
      <c r="Q69" s="5">
        <f t="shared" si="108"/>
        <v>146426.16</v>
      </c>
      <c r="R69" s="5">
        <f t="shared" si="109"/>
        <v>56132</v>
      </c>
      <c r="S69" s="5">
        <f t="shared" si="110"/>
        <v>359755.31</v>
      </c>
      <c r="T69" s="5"/>
      <c r="U69" s="5">
        <f t="shared" si="111"/>
        <v>4512</v>
      </c>
      <c r="V69" s="5"/>
      <c r="W69" s="5">
        <f t="shared" si="112"/>
        <v>0</v>
      </c>
      <c r="X69" s="21">
        <f t="shared" si="113"/>
        <v>364267.31</v>
      </c>
    </row>
    <row r="70" spans="1:24" ht="18.75">
      <c r="A70" s="26" t="s">
        <v>83</v>
      </c>
      <c r="B70" s="5">
        <v>4</v>
      </c>
      <c r="C70" s="5">
        <v>92</v>
      </c>
      <c r="D70" s="5">
        <v>12</v>
      </c>
      <c r="E70" s="5">
        <v>149</v>
      </c>
      <c r="F70" s="5">
        <v>158</v>
      </c>
      <c r="G70" s="5">
        <f t="shared" si="99"/>
        <v>399</v>
      </c>
      <c r="H70" s="5">
        <f t="shared" si="100"/>
        <v>16</v>
      </c>
      <c r="I70" s="5">
        <f t="shared" si="101"/>
        <v>98368</v>
      </c>
      <c r="J70" s="5">
        <v>31540</v>
      </c>
      <c r="K70" s="5">
        <f t="shared" si="102"/>
        <v>145636</v>
      </c>
      <c r="L70" s="5">
        <f t="shared" si="103"/>
        <v>430163</v>
      </c>
      <c r="M70" s="5">
        <f t="shared" si="104"/>
        <v>489326</v>
      </c>
      <c r="N70" s="5">
        <f t="shared" si="105"/>
        <v>1195033</v>
      </c>
      <c r="O70" s="5">
        <f t="shared" si="106"/>
        <v>143451.46</v>
      </c>
      <c r="P70" s="5">
        <f t="shared" si="107"/>
        <v>425861.37</v>
      </c>
      <c r="Q70" s="5">
        <f t="shared" si="108"/>
        <v>481986.11</v>
      </c>
      <c r="R70" s="5">
        <f t="shared" si="109"/>
        <v>129908</v>
      </c>
      <c r="S70" s="5">
        <f t="shared" si="110"/>
        <v>1181206.94</v>
      </c>
      <c r="T70" s="5"/>
      <c r="U70" s="5">
        <f t="shared" si="111"/>
        <v>14852</v>
      </c>
      <c r="V70" s="5"/>
      <c r="W70" s="5">
        <f t="shared" si="112"/>
        <v>0</v>
      </c>
      <c r="X70" s="21">
        <f t="shared" si="113"/>
        <v>1196058.94</v>
      </c>
    </row>
    <row r="71" spans="1:24" ht="18.75">
      <c r="A71" s="26" t="s">
        <v>84</v>
      </c>
      <c r="B71" s="5"/>
      <c r="C71" s="5"/>
      <c r="D71" s="5">
        <v>7</v>
      </c>
      <c r="E71" s="5">
        <v>113</v>
      </c>
      <c r="F71" s="5">
        <v>92</v>
      </c>
      <c r="G71" s="5">
        <f t="shared" si="99"/>
        <v>205</v>
      </c>
      <c r="H71" s="5">
        <f t="shared" si="100"/>
        <v>7</v>
      </c>
      <c r="I71" s="5">
        <f t="shared" si="101"/>
        <v>43036</v>
      </c>
      <c r="J71" s="5">
        <v>31540</v>
      </c>
      <c r="K71" s="5">
        <f t="shared" si="102"/>
        <v>0</v>
      </c>
      <c r="L71" s="5">
        <f t="shared" si="103"/>
        <v>326231</v>
      </c>
      <c r="M71" s="5">
        <f t="shared" si="104"/>
        <v>284924</v>
      </c>
      <c r="N71" s="5">
        <f t="shared" si="105"/>
        <v>685731</v>
      </c>
      <c r="O71" s="5">
        <f t="shared" si="106"/>
        <v>0</v>
      </c>
      <c r="P71" s="5">
        <f t="shared" si="107"/>
        <v>322968.69</v>
      </c>
      <c r="Q71" s="5">
        <f t="shared" si="108"/>
        <v>280650.14</v>
      </c>
      <c r="R71" s="5">
        <f t="shared" si="109"/>
        <v>74576</v>
      </c>
      <c r="S71" s="5">
        <f t="shared" si="110"/>
        <v>678194.8300000001</v>
      </c>
      <c r="T71" s="5"/>
      <c r="U71" s="5">
        <f t="shared" si="111"/>
        <v>8648</v>
      </c>
      <c r="V71" s="5"/>
      <c r="W71" s="5">
        <f t="shared" si="112"/>
        <v>0</v>
      </c>
      <c r="X71" s="21">
        <f t="shared" si="113"/>
        <v>686842.8300000001</v>
      </c>
    </row>
    <row r="72" spans="1:24" ht="18.75">
      <c r="A72" s="26" t="s">
        <v>85</v>
      </c>
      <c r="B72" s="5">
        <v>3</v>
      </c>
      <c r="C72" s="5">
        <v>69</v>
      </c>
      <c r="D72" s="5">
        <v>11</v>
      </c>
      <c r="E72" s="5">
        <v>134</v>
      </c>
      <c r="F72" s="5">
        <v>164</v>
      </c>
      <c r="G72" s="5">
        <f t="shared" si="99"/>
        <v>367</v>
      </c>
      <c r="H72" s="5">
        <f t="shared" si="100"/>
        <v>14</v>
      </c>
      <c r="I72" s="5">
        <f t="shared" si="101"/>
        <v>86072</v>
      </c>
      <c r="J72" s="5">
        <v>31540</v>
      </c>
      <c r="K72" s="5">
        <f t="shared" si="102"/>
        <v>109227</v>
      </c>
      <c r="L72" s="5">
        <f t="shared" si="103"/>
        <v>386858</v>
      </c>
      <c r="M72" s="5">
        <f t="shared" si="104"/>
        <v>507908</v>
      </c>
      <c r="N72" s="5">
        <f t="shared" si="105"/>
        <v>1121605</v>
      </c>
      <c r="O72" s="5">
        <f t="shared" si="106"/>
        <v>107588.595</v>
      </c>
      <c r="P72" s="5">
        <f t="shared" si="107"/>
        <v>382989.42</v>
      </c>
      <c r="Q72" s="5">
        <f t="shared" si="108"/>
        <v>500289.38</v>
      </c>
      <c r="R72" s="5">
        <f t="shared" si="109"/>
        <v>117612</v>
      </c>
      <c r="S72" s="5">
        <f t="shared" si="110"/>
        <v>1108479.395</v>
      </c>
      <c r="T72" s="5"/>
      <c r="U72" s="5">
        <f t="shared" si="111"/>
        <v>15416</v>
      </c>
      <c r="V72" s="5"/>
      <c r="W72" s="5">
        <f t="shared" si="112"/>
        <v>0</v>
      </c>
      <c r="X72" s="21">
        <f t="shared" si="113"/>
        <v>1123895.395</v>
      </c>
    </row>
    <row r="73" spans="1:24" ht="18.75">
      <c r="A73" s="26" t="s">
        <v>86</v>
      </c>
      <c r="B73" s="5">
        <v>2</v>
      </c>
      <c r="C73" s="5">
        <v>46</v>
      </c>
      <c r="D73" s="5">
        <v>10</v>
      </c>
      <c r="E73" s="5">
        <v>112</v>
      </c>
      <c r="F73" s="5">
        <v>163</v>
      </c>
      <c r="G73" s="5">
        <f t="shared" si="99"/>
        <v>321</v>
      </c>
      <c r="H73" s="5">
        <f t="shared" si="100"/>
        <v>12</v>
      </c>
      <c r="I73" s="5">
        <f t="shared" si="101"/>
        <v>73776</v>
      </c>
      <c r="J73" s="5">
        <v>31540</v>
      </c>
      <c r="K73" s="5">
        <f t="shared" si="102"/>
        <v>72818</v>
      </c>
      <c r="L73" s="5">
        <f t="shared" si="103"/>
        <v>323344</v>
      </c>
      <c r="M73" s="5">
        <f t="shared" si="104"/>
        <v>504811</v>
      </c>
      <c r="N73" s="5">
        <f t="shared" si="105"/>
        <v>1006289</v>
      </c>
      <c r="O73" s="5">
        <f t="shared" si="106"/>
        <v>71725.73</v>
      </c>
      <c r="P73" s="5">
        <f t="shared" si="107"/>
        <v>320110.56</v>
      </c>
      <c r="Q73" s="5">
        <f t="shared" si="108"/>
        <v>497238.835</v>
      </c>
      <c r="R73" s="5">
        <f t="shared" si="109"/>
        <v>105316</v>
      </c>
      <c r="S73" s="5">
        <f t="shared" si="110"/>
        <v>994391.125</v>
      </c>
      <c r="T73" s="5"/>
      <c r="U73" s="5">
        <f t="shared" si="111"/>
        <v>15322</v>
      </c>
      <c r="V73" s="5"/>
      <c r="W73" s="5">
        <f t="shared" si="112"/>
        <v>0</v>
      </c>
      <c r="X73" s="21">
        <f t="shared" si="113"/>
        <v>1009713.125</v>
      </c>
    </row>
    <row r="74" spans="1:24" ht="18.75">
      <c r="A74" s="26" t="s">
        <v>87</v>
      </c>
      <c r="B74" s="5"/>
      <c r="C74" s="5"/>
      <c r="D74" s="5">
        <v>4</v>
      </c>
      <c r="E74" s="5">
        <v>53</v>
      </c>
      <c r="F74" s="5">
        <v>54</v>
      </c>
      <c r="G74" s="5">
        <f t="shared" si="99"/>
        <v>107</v>
      </c>
      <c r="H74" s="5">
        <f t="shared" si="100"/>
        <v>4</v>
      </c>
      <c r="I74" s="5">
        <f t="shared" si="101"/>
        <v>24592</v>
      </c>
      <c r="J74" s="5">
        <v>31540</v>
      </c>
      <c r="K74" s="5">
        <f t="shared" si="102"/>
        <v>0</v>
      </c>
      <c r="L74" s="5">
        <f t="shared" si="103"/>
        <v>153011</v>
      </c>
      <c r="M74" s="5">
        <f t="shared" si="104"/>
        <v>167238</v>
      </c>
      <c r="N74" s="5">
        <f t="shared" si="105"/>
        <v>376381</v>
      </c>
      <c r="O74" s="5">
        <f t="shared" si="106"/>
        <v>0</v>
      </c>
      <c r="P74" s="5">
        <f t="shared" si="107"/>
        <v>151480.88999999998</v>
      </c>
      <c r="Q74" s="5">
        <f t="shared" si="108"/>
        <v>164729.43</v>
      </c>
      <c r="R74" s="5">
        <f t="shared" si="109"/>
        <v>56132</v>
      </c>
      <c r="S74" s="5">
        <f t="shared" si="110"/>
        <v>372342.31999999995</v>
      </c>
      <c r="T74" s="5"/>
      <c r="U74" s="5">
        <f t="shared" si="111"/>
        <v>5076</v>
      </c>
      <c r="V74" s="5"/>
      <c r="W74" s="5">
        <f t="shared" si="112"/>
        <v>0</v>
      </c>
      <c r="X74" s="21">
        <f t="shared" si="113"/>
        <v>377418.31999999995</v>
      </c>
    </row>
    <row r="75" spans="1:24" ht="15.75">
      <c r="A75" s="40" t="s">
        <v>88</v>
      </c>
      <c r="B75" s="40">
        <f aca="true" t="shared" si="114" ref="B75:N75">SUM(B76:B82)</f>
        <v>6</v>
      </c>
      <c r="C75" s="40">
        <f t="shared" si="114"/>
        <v>134</v>
      </c>
      <c r="D75" s="40">
        <f t="shared" si="114"/>
        <v>28</v>
      </c>
      <c r="E75" s="40">
        <f t="shared" si="114"/>
        <v>432</v>
      </c>
      <c r="F75" s="40">
        <f t="shared" si="114"/>
        <v>311</v>
      </c>
      <c r="G75" s="40">
        <f t="shared" si="114"/>
        <v>877</v>
      </c>
      <c r="H75" s="40">
        <f t="shared" si="114"/>
        <v>34</v>
      </c>
      <c r="I75" s="39">
        <f t="shared" si="114"/>
        <v>209032</v>
      </c>
      <c r="J75" s="39">
        <f t="shared" si="114"/>
        <v>220780</v>
      </c>
      <c r="K75" s="39">
        <f t="shared" si="114"/>
        <v>212122</v>
      </c>
      <c r="L75" s="39">
        <f t="shared" si="114"/>
        <v>1247184</v>
      </c>
      <c r="M75" s="39">
        <f t="shared" si="114"/>
        <v>963167</v>
      </c>
      <c r="N75" s="39">
        <f t="shared" si="114"/>
        <v>2852285</v>
      </c>
      <c r="O75" s="39"/>
      <c r="P75" s="39"/>
      <c r="Q75" s="39"/>
      <c r="R75" s="39"/>
      <c r="S75" s="39"/>
      <c r="T75" s="39">
        <f>SUM(T76)</f>
        <v>0</v>
      </c>
      <c r="U75" s="39"/>
      <c r="V75" s="39"/>
      <c r="W75" s="39"/>
      <c r="X75" s="39"/>
    </row>
    <row r="76" spans="1:24" ht="18.75">
      <c r="A76" s="26" t="s">
        <v>89</v>
      </c>
      <c r="B76" s="5">
        <v>1</v>
      </c>
      <c r="C76" s="5">
        <v>23</v>
      </c>
      <c r="D76" s="5">
        <v>3</v>
      </c>
      <c r="E76" s="5">
        <v>50</v>
      </c>
      <c r="F76" s="5">
        <v>33</v>
      </c>
      <c r="G76" s="5">
        <f aca="true" t="shared" si="115" ref="G76:G82">F76+E76+C76</f>
        <v>106</v>
      </c>
      <c r="H76" s="5">
        <f aca="true" t="shared" si="116" ref="H76:H82">B76+D76</f>
        <v>4</v>
      </c>
      <c r="I76" s="5">
        <f aca="true" t="shared" si="117" ref="I76:I82">H76*6148</f>
        <v>24592</v>
      </c>
      <c r="J76" s="5">
        <v>31540</v>
      </c>
      <c r="K76" s="5">
        <f aca="true" t="shared" si="118" ref="K76:K82">C76*1583</f>
        <v>36409</v>
      </c>
      <c r="L76" s="5">
        <f aca="true" t="shared" si="119" ref="L76:L82">E76*2887</f>
        <v>144350</v>
      </c>
      <c r="M76" s="5">
        <f aca="true" t="shared" si="120" ref="M76:M82">F76*3097</f>
        <v>102201</v>
      </c>
      <c r="N76" s="5">
        <f aca="true" t="shared" si="121" ref="N76:N82">SUM(I76:M76)</f>
        <v>339092</v>
      </c>
      <c r="O76" s="5">
        <f aca="true" t="shared" si="122" ref="O76:O82">K76*98.5%</f>
        <v>35862.865</v>
      </c>
      <c r="P76" s="5">
        <f aca="true" t="shared" si="123" ref="P76:P82">L76*99%</f>
        <v>142906.5</v>
      </c>
      <c r="Q76" s="5">
        <f aca="true" t="shared" si="124" ref="Q76:Q82">M76*98.5%</f>
        <v>100667.985</v>
      </c>
      <c r="R76" s="5">
        <f aca="true" t="shared" si="125" ref="R76:R82">I76+J76</f>
        <v>56132</v>
      </c>
      <c r="S76" s="5">
        <f aca="true" t="shared" si="126" ref="S76:S82">SUM(O76:R76)</f>
        <v>335569.35</v>
      </c>
      <c r="T76" s="5"/>
      <c r="U76" s="5">
        <f aca="true" t="shared" si="127" ref="U76:U82">F76*94</f>
        <v>3102</v>
      </c>
      <c r="V76" s="5"/>
      <c r="W76" s="5">
        <f aca="true" t="shared" si="128" ref="W76:W82">V76*15</f>
        <v>0</v>
      </c>
      <c r="X76" s="21">
        <f aca="true" t="shared" si="129" ref="X76:X82">S76+T76+U76+W76</f>
        <v>338671.35</v>
      </c>
    </row>
    <row r="77" spans="1:24" ht="18.75">
      <c r="A77" s="26" t="s">
        <v>90</v>
      </c>
      <c r="B77" s="5">
        <v>1</v>
      </c>
      <c r="C77" s="5">
        <v>24</v>
      </c>
      <c r="D77" s="5">
        <v>5</v>
      </c>
      <c r="E77" s="5">
        <v>72</v>
      </c>
      <c r="F77" s="5">
        <v>63</v>
      </c>
      <c r="G77" s="5">
        <f t="shared" si="115"/>
        <v>159</v>
      </c>
      <c r="H77" s="5">
        <f t="shared" si="116"/>
        <v>6</v>
      </c>
      <c r="I77" s="5">
        <f t="shared" si="117"/>
        <v>36888</v>
      </c>
      <c r="J77" s="5">
        <v>31540</v>
      </c>
      <c r="K77" s="5">
        <f t="shared" si="118"/>
        <v>37992</v>
      </c>
      <c r="L77" s="5">
        <f t="shared" si="119"/>
        <v>207864</v>
      </c>
      <c r="M77" s="5">
        <f t="shared" si="120"/>
        <v>195111</v>
      </c>
      <c r="N77" s="5">
        <f t="shared" si="121"/>
        <v>509395</v>
      </c>
      <c r="O77" s="5">
        <f t="shared" si="122"/>
        <v>37422.12</v>
      </c>
      <c r="P77" s="5">
        <f t="shared" si="123"/>
        <v>205785.36</v>
      </c>
      <c r="Q77" s="5">
        <f t="shared" si="124"/>
        <v>192184.335</v>
      </c>
      <c r="R77" s="5">
        <f t="shared" si="125"/>
        <v>68428</v>
      </c>
      <c r="S77" s="5">
        <f t="shared" si="126"/>
        <v>503819.81499999994</v>
      </c>
      <c r="T77" s="5"/>
      <c r="U77" s="5">
        <f t="shared" si="127"/>
        <v>5922</v>
      </c>
      <c r="V77" s="5"/>
      <c r="W77" s="5">
        <f t="shared" si="128"/>
        <v>0</v>
      </c>
      <c r="X77" s="21">
        <f t="shared" si="129"/>
        <v>509741.81499999994</v>
      </c>
    </row>
    <row r="78" spans="1:24" ht="18.75">
      <c r="A78" s="26" t="s">
        <v>91</v>
      </c>
      <c r="B78" s="5">
        <v>2</v>
      </c>
      <c r="C78" s="5">
        <v>41</v>
      </c>
      <c r="D78" s="5">
        <v>4</v>
      </c>
      <c r="E78" s="5">
        <v>53</v>
      </c>
      <c r="F78" s="5">
        <v>38</v>
      </c>
      <c r="G78" s="5">
        <f t="shared" si="115"/>
        <v>132</v>
      </c>
      <c r="H78" s="5">
        <f t="shared" si="116"/>
        <v>6</v>
      </c>
      <c r="I78" s="5">
        <f t="shared" si="117"/>
        <v>36888</v>
      </c>
      <c r="J78" s="5">
        <v>31540</v>
      </c>
      <c r="K78" s="5">
        <f t="shared" si="118"/>
        <v>64903</v>
      </c>
      <c r="L78" s="5">
        <f t="shared" si="119"/>
        <v>153011</v>
      </c>
      <c r="M78" s="5">
        <f t="shared" si="120"/>
        <v>117686</v>
      </c>
      <c r="N78" s="5">
        <f t="shared" si="121"/>
        <v>404028</v>
      </c>
      <c r="O78" s="5">
        <f t="shared" si="122"/>
        <v>63929.455</v>
      </c>
      <c r="P78" s="5">
        <f t="shared" si="123"/>
        <v>151480.88999999998</v>
      </c>
      <c r="Q78" s="5">
        <f t="shared" si="124"/>
        <v>115920.70999999999</v>
      </c>
      <c r="R78" s="5">
        <f t="shared" si="125"/>
        <v>68428</v>
      </c>
      <c r="S78" s="5">
        <f t="shared" si="126"/>
        <v>399759.05499999993</v>
      </c>
      <c r="T78" s="5"/>
      <c r="U78" s="5">
        <f t="shared" si="127"/>
        <v>3572</v>
      </c>
      <c r="V78" s="5"/>
      <c r="W78" s="5">
        <f t="shared" si="128"/>
        <v>0</v>
      </c>
      <c r="X78" s="21">
        <f t="shared" si="129"/>
        <v>403331.05499999993</v>
      </c>
    </row>
    <row r="79" spans="1:24" ht="18.75">
      <c r="A79" s="26" t="s">
        <v>92</v>
      </c>
      <c r="B79" s="5">
        <v>1</v>
      </c>
      <c r="C79" s="5">
        <v>23</v>
      </c>
      <c r="D79" s="5">
        <v>4</v>
      </c>
      <c r="E79" s="5">
        <v>60</v>
      </c>
      <c r="F79" s="5">
        <v>57</v>
      </c>
      <c r="G79" s="5">
        <f t="shared" si="115"/>
        <v>140</v>
      </c>
      <c r="H79" s="5">
        <f t="shared" si="116"/>
        <v>5</v>
      </c>
      <c r="I79" s="5">
        <f t="shared" si="117"/>
        <v>30740</v>
      </c>
      <c r="J79" s="5">
        <v>31540</v>
      </c>
      <c r="K79" s="5">
        <f t="shared" si="118"/>
        <v>36409</v>
      </c>
      <c r="L79" s="5">
        <f t="shared" si="119"/>
        <v>173220</v>
      </c>
      <c r="M79" s="5">
        <f t="shared" si="120"/>
        <v>176529</v>
      </c>
      <c r="N79" s="5">
        <f t="shared" si="121"/>
        <v>448438</v>
      </c>
      <c r="O79" s="5">
        <f t="shared" si="122"/>
        <v>35862.865</v>
      </c>
      <c r="P79" s="5">
        <f t="shared" si="123"/>
        <v>171487.8</v>
      </c>
      <c r="Q79" s="5">
        <f t="shared" si="124"/>
        <v>173881.065</v>
      </c>
      <c r="R79" s="5">
        <f t="shared" si="125"/>
        <v>62280</v>
      </c>
      <c r="S79" s="5">
        <f t="shared" si="126"/>
        <v>443511.73</v>
      </c>
      <c r="T79" s="5"/>
      <c r="U79" s="5">
        <f t="shared" si="127"/>
        <v>5358</v>
      </c>
      <c r="V79" s="5"/>
      <c r="W79" s="5">
        <f t="shared" si="128"/>
        <v>0</v>
      </c>
      <c r="X79" s="21">
        <f t="shared" si="129"/>
        <v>448869.73</v>
      </c>
    </row>
    <row r="80" spans="1:24" ht="18.75">
      <c r="A80" s="26" t="s">
        <v>93</v>
      </c>
      <c r="B80" s="5"/>
      <c r="C80" s="5"/>
      <c r="D80" s="5">
        <v>5</v>
      </c>
      <c r="E80" s="5">
        <v>74</v>
      </c>
      <c r="F80" s="5">
        <v>52</v>
      </c>
      <c r="G80" s="5">
        <f t="shared" si="115"/>
        <v>126</v>
      </c>
      <c r="H80" s="5">
        <f t="shared" si="116"/>
        <v>5</v>
      </c>
      <c r="I80" s="5">
        <f t="shared" si="117"/>
        <v>30740</v>
      </c>
      <c r="J80" s="5">
        <v>31540</v>
      </c>
      <c r="K80" s="5">
        <f t="shared" si="118"/>
        <v>0</v>
      </c>
      <c r="L80" s="5">
        <f t="shared" si="119"/>
        <v>213638</v>
      </c>
      <c r="M80" s="5">
        <f t="shared" si="120"/>
        <v>161044</v>
      </c>
      <c r="N80" s="5">
        <f t="shared" si="121"/>
        <v>436962</v>
      </c>
      <c r="O80" s="5">
        <f t="shared" si="122"/>
        <v>0</v>
      </c>
      <c r="P80" s="5">
        <f t="shared" si="123"/>
        <v>211501.62</v>
      </c>
      <c r="Q80" s="5">
        <f t="shared" si="124"/>
        <v>158628.34</v>
      </c>
      <c r="R80" s="5">
        <f t="shared" si="125"/>
        <v>62280</v>
      </c>
      <c r="S80" s="5">
        <f t="shared" si="126"/>
        <v>432409.95999999996</v>
      </c>
      <c r="T80" s="5"/>
      <c r="U80" s="5">
        <f t="shared" si="127"/>
        <v>4888</v>
      </c>
      <c r="V80" s="5"/>
      <c r="W80" s="5">
        <f t="shared" si="128"/>
        <v>0</v>
      </c>
      <c r="X80" s="21">
        <f t="shared" si="129"/>
        <v>437297.95999999996</v>
      </c>
    </row>
    <row r="81" spans="1:24" ht="18.75">
      <c r="A81" s="26" t="s">
        <v>94</v>
      </c>
      <c r="B81" s="5"/>
      <c r="C81" s="5"/>
      <c r="D81" s="5">
        <v>4</v>
      </c>
      <c r="E81" s="5">
        <v>69</v>
      </c>
      <c r="F81" s="5">
        <v>35</v>
      </c>
      <c r="G81" s="5">
        <f t="shared" si="115"/>
        <v>104</v>
      </c>
      <c r="H81" s="5">
        <f t="shared" si="116"/>
        <v>4</v>
      </c>
      <c r="I81" s="5">
        <f t="shared" si="117"/>
        <v>24592</v>
      </c>
      <c r="J81" s="5">
        <v>31540</v>
      </c>
      <c r="K81" s="5">
        <f t="shared" si="118"/>
        <v>0</v>
      </c>
      <c r="L81" s="5">
        <f t="shared" si="119"/>
        <v>199203</v>
      </c>
      <c r="M81" s="5">
        <f t="shared" si="120"/>
        <v>108395</v>
      </c>
      <c r="N81" s="5">
        <f t="shared" si="121"/>
        <v>363730</v>
      </c>
      <c r="O81" s="5">
        <f t="shared" si="122"/>
        <v>0</v>
      </c>
      <c r="P81" s="5">
        <f t="shared" si="123"/>
        <v>197210.97</v>
      </c>
      <c r="Q81" s="5">
        <f t="shared" si="124"/>
        <v>106769.075</v>
      </c>
      <c r="R81" s="5">
        <f t="shared" si="125"/>
        <v>56132</v>
      </c>
      <c r="S81" s="5">
        <f t="shared" si="126"/>
        <v>360112.045</v>
      </c>
      <c r="T81" s="5"/>
      <c r="U81" s="5">
        <f t="shared" si="127"/>
        <v>3290</v>
      </c>
      <c r="V81" s="5"/>
      <c r="W81" s="5">
        <f t="shared" si="128"/>
        <v>0</v>
      </c>
      <c r="X81" s="21">
        <f t="shared" si="129"/>
        <v>363402.045</v>
      </c>
    </row>
    <row r="82" spans="1:24" ht="18.75">
      <c r="A82" s="26" t="s">
        <v>95</v>
      </c>
      <c r="B82" s="5">
        <v>1</v>
      </c>
      <c r="C82" s="5">
        <v>23</v>
      </c>
      <c r="D82" s="5">
        <v>3</v>
      </c>
      <c r="E82" s="5">
        <v>54</v>
      </c>
      <c r="F82" s="5">
        <v>33</v>
      </c>
      <c r="G82" s="5">
        <f t="shared" si="115"/>
        <v>110</v>
      </c>
      <c r="H82" s="5">
        <f t="shared" si="116"/>
        <v>4</v>
      </c>
      <c r="I82" s="5">
        <f t="shared" si="117"/>
        <v>24592</v>
      </c>
      <c r="J82" s="5">
        <v>31540</v>
      </c>
      <c r="K82" s="5">
        <f t="shared" si="118"/>
        <v>36409</v>
      </c>
      <c r="L82" s="5">
        <f t="shared" si="119"/>
        <v>155898</v>
      </c>
      <c r="M82" s="5">
        <f t="shared" si="120"/>
        <v>102201</v>
      </c>
      <c r="N82" s="5">
        <f t="shared" si="121"/>
        <v>350640</v>
      </c>
      <c r="O82" s="5">
        <f t="shared" si="122"/>
        <v>35862.865</v>
      </c>
      <c r="P82" s="5">
        <f t="shared" si="123"/>
        <v>154339.02</v>
      </c>
      <c r="Q82" s="5">
        <f t="shared" si="124"/>
        <v>100667.985</v>
      </c>
      <c r="R82" s="5">
        <f t="shared" si="125"/>
        <v>56132</v>
      </c>
      <c r="S82" s="5">
        <f t="shared" si="126"/>
        <v>347001.87</v>
      </c>
      <c r="T82" s="5"/>
      <c r="U82" s="5">
        <f t="shared" si="127"/>
        <v>3102</v>
      </c>
      <c r="V82" s="5"/>
      <c r="W82" s="5">
        <f t="shared" si="128"/>
        <v>0</v>
      </c>
      <c r="X82" s="21">
        <f t="shared" si="129"/>
        <v>350103.87</v>
      </c>
    </row>
    <row r="83" spans="1:24" ht="15.75">
      <c r="A83" s="40" t="s">
        <v>96</v>
      </c>
      <c r="B83" s="40">
        <f aca="true" t="shared" si="130" ref="B83:N83">SUM(B84:B91)</f>
        <v>2</v>
      </c>
      <c r="C83" s="40">
        <f t="shared" si="130"/>
        <v>46</v>
      </c>
      <c r="D83" s="40">
        <f t="shared" si="130"/>
        <v>44</v>
      </c>
      <c r="E83" s="40">
        <f t="shared" si="130"/>
        <v>611</v>
      </c>
      <c r="F83" s="40">
        <f t="shared" si="130"/>
        <v>642</v>
      </c>
      <c r="G83" s="40">
        <f t="shared" si="130"/>
        <v>1299</v>
      </c>
      <c r="H83" s="40">
        <f t="shared" si="130"/>
        <v>46</v>
      </c>
      <c r="I83" s="39">
        <f t="shared" si="130"/>
        <v>282808</v>
      </c>
      <c r="J83" s="39">
        <f t="shared" si="130"/>
        <v>252320</v>
      </c>
      <c r="K83" s="39">
        <f t="shared" si="130"/>
        <v>72818</v>
      </c>
      <c r="L83" s="39">
        <f t="shared" si="130"/>
        <v>1763957</v>
      </c>
      <c r="M83" s="39">
        <f t="shared" si="130"/>
        <v>1988274</v>
      </c>
      <c r="N83" s="39">
        <f t="shared" si="130"/>
        <v>4360177</v>
      </c>
      <c r="O83" s="39"/>
      <c r="P83" s="39"/>
      <c r="Q83" s="39"/>
      <c r="R83" s="39"/>
      <c r="S83" s="39"/>
      <c r="T83" s="39">
        <f>SUM(T84)</f>
        <v>0</v>
      </c>
      <c r="U83" s="39"/>
      <c r="V83" s="39"/>
      <c r="W83" s="39"/>
      <c r="X83" s="39"/>
    </row>
    <row r="84" spans="1:24" ht="18.75">
      <c r="A84" s="26" t="s">
        <v>97</v>
      </c>
      <c r="B84" s="5"/>
      <c r="C84" s="5"/>
      <c r="D84" s="5">
        <v>6</v>
      </c>
      <c r="E84" s="39">
        <v>83</v>
      </c>
      <c r="F84" s="39">
        <v>86</v>
      </c>
      <c r="G84" s="5">
        <f aca="true" t="shared" si="131" ref="G84:G91">F84+E84+C84</f>
        <v>169</v>
      </c>
      <c r="H84" s="5">
        <f aca="true" t="shared" si="132" ref="H84:H91">B84+D84</f>
        <v>6</v>
      </c>
      <c r="I84" s="5">
        <f aca="true" t="shared" si="133" ref="I84:I91">H84*6148</f>
        <v>36888</v>
      </c>
      <c r="J84" s="5">
        <v>31540</v>
      </c>
      <c r="K84" s="5">
        <f aca="true" t="shared" si="134" ref="K84:K91">C84*1583</f>
        <v>0</v>
      </c>
      <c r="L84" s="5">
        <f aca="true" t="shared" si="135" ref="L84:L91">E84*2887</f>
        <v>239621</v>
      </c>
      <c r="M84" s="5">
        <f aca="true" t="shared" si="136" ref="M84:M91">F84*3097</f>
        <v>266342</v>
      </c>
      <c r="N84" s="5">
        <f aca="true" t="shared" si="137" ref="N84:N91">SUM(I84:M84)</f>
        <v>574391</v>
      </c>
      <c r="O84" s="5">
        <f aca="true" t="shared" si="138" ref="O84:O91">K84*98.5%</f>
        <v>0</v>
      </c>
      <c r="P84" s="5">
        <f aca="true" t="shared" si="139" ref="P84:P91">L84*99%</f>
        <v>237224.79</v>
      </c>
      <c r="Q84" s="5">
        <f aca="true" t="shared" si="140" ref="Q84:Q91">M84*98.5%</f>
        <v>262346.87</v>
      </c>
      <c r="R84" s="5">
        <f aca="true" t="shared" si="141" ref="R84:R91">I84+J84</f>
        <v>68428</v>
      </c>
      <c r="S84" s="5">
        <f aca="true" t="shared" si="142" ref="S84:S91">SUM(O84:R84)</f>
        <v>567999.66</v>
      </c>
      <c r="T84" s="5"/>
      <c r="U84" s="5">
        <f aca="true" t="shared" si="143" ref="U84:U91">F84*94</f>
        <v>8084</v>
      </c>
      <c r="V84" s="5"/>
      <c r="W84" s="5">
        <f aca="true" t="shared" si="144" ref="W84:W91">V84*15</f>
        <v>0</v>
      </c>
      <c r="X84" s="21">
        <f aca="true" t="shared" si="145" ref="X84:X91">S84+T84+U84+W84</f>
        <v>576083.66</v>
      </c>
    </row>
    <row r="85" spans="1:24" ht="18.75">
      <c r="A85" s="26" t="s">
        <v>98</v>
      </c>
      <c r="B85" s="5"/>
      <c r="C85" s="5"/>
      <c r="D85" s="5">
        <v>4</v>
      </c>
      <c r="E85" s="5">
        <v>56</v>
      </c>
      <c r="F85" s="5">
        <v>57</v>
      </c>
      <c r="G85" s="5">
        <f t="shared" si="131"/>
        <v>113</v>
      </c>
      <c r="H85" s="5">
        <f t="shared" si="132"/>
        <v>4</v>
      </c>
      <c r="I85" s="5">
        <f t="shared" si="133"/>
        <v>24592</v>
      </c>
      <c r="J85" s="5">
        <v>31540</v>
      </c>
      <c r="K85" s="5">
        <f t="shared" si="134"/>
        <v>0</v>
      </c>
      <c r="L85" s="5">
        <f t="shared" si="135"/>
        <v>161672</v>
      </c>
      <c r="M85" s="5">
        <f t="shared" si="136"/>
        <v>176529</v>
      </c>
      <c r="N85" s="5">
        <f t="shared" si="137"/>
        <v>394333</v>
      </c>
      <c r="O85" s="5">
        <f t="shared" si="138"/>
        <v>0</v>
      </c>
      <c r="P85" s="5">
        <f t="shared" si="139"/>
        <v>160055.28</v>
      </c>
      <c r="Q85" s="5">
        <f t="shared" si="140"/>
        <v>173881.065</v>
      </c>
      <c r="R85" s="5">
        <f t="shared" si="141"/>
        <v>56132</v>
      </c>
      <c r="S85" s="5">
        <f t="shared" si="142"/>
        <v>390068.345</v>
      </c>
      <c r="T85" s="5"/>
      <c r="U85" s="5">
        <f t="shared" si="143"/>
        <v>5358</v>
      </c>
      <c r="V85" s="5"/>
      <c r="W85" s="5">
        <f t="shared" si="144"/>
        <v>0</v>
      </c>
      <c r="X85" s="21">
        <f t="shared" si="145"/>
        <v>395426.345</v>
      </c>
    </row>
    <row r="86" spans="1:24" ht="18.75">
      <c r="A86" s="26" t="s">
        <v>99</v>
      </c>
      <c r="B86" s="5"/>
      <c r="C86" s="5"/>
      <c r="D86" s="5">
        <v>7</v>
      </c>
      <c r="E86" s="5">
        <v>83</v>
      </c>
      <c r="F86" s="5">
        <v>119</v>
      </c>
      <c r="G86" s="5">
        <f t="shared" si="131"/>
        <v>202</v>
      </c>
      <c r="H86" s="5">
        <f t="shared" si="132"/>
        <v>7</v>
      </c>
      <c r="I86" s="5">
        <f t="shared" si="133"/>
        <v>43036</v>
      </c>
      <c r="J86" s="5">
        <v>31540</v>
      </c>
      <c r="K86" s="5">
        <f t="shared" si="134"/>
        <v>0</v>
      </c>
      <c r="L86" s="5">
        <f t="shared" si="135"/>
        <v>239621</v>
      </c>
      <c r="M86" s="5">
        <f t="shared" si="136"/>
        <v>368543</v>
      </c>
      <c r="N86" s="5">
        <f t="shared" si="137"/>
        <v>682740</v>
      </c>
      <c r="O86" s="5">
        <f t="shared" si="138"/>
        <v>0</v>
      </c>
      <c r="P86" s="5">
        <f t="shared" si="139"/>
        <v>237224.79</v>
      </c>
      <c r="Q86" s="5">
        <f t="shared" si="140"/>
        <v>363014.855</v>
      </c>
      <c r="R86" s="5">
        <f t="shared" si="141"/>
        <v>74576</v>
      </c>
      <c r="S86" s="5">
        <f t="shared" si="142"/>
        <v>674815.645</v>
      </c>
      <c r="T86" s="5"/>
      <c r="U86" s="5">
        <f t="shared" si="143"/>
        <v>11186</v>
      </c>
      <c r="V86" s="5"/>
      <c r="W86" s="5">
        <f t="shared" si="144"/>
        <v>0</v>
      </c>
      <c r="X86" s="21">
        <f t="shared" si="145"/>
        <v>686001.645</v>
      </c>
    </row>
    <row r="87" spans="1:24" ht="18.75">
      <c r="A87" s="26" t="s">
        <v>100</v>
      </c>
      <c r="B87" s="5"/>
      <c r="C87" s="5"/>
      <c r="D87" s="5">
        <v>6</v>
      </c>
      <c r="E87" s="39">
        <v>84</v>
      </c>
      <c r="F87" s="39">
        <v>80</v>
      </c>
      <c r="G87" s="5">
        <f t="shared" si="131"/>
        <v>164</v>
      </c>
      <c r="H87" s="5">
        <f t="shared" si="132"/>
        <v>6</v>
      </c>
      <c r="I87" s="5">
        <f t="shared" si="133"/>
        <v>36888</v>
      </c>
      <c r="J87" s="5">
        <v>31540</v>
      </c>
      <c r="K87" s="5">
        <f t="shared" si="134"/>
        <v>0</v>
      </c>
      <c r="L87" s="5">
        <f t="shared" si="135"/>
        <v>242508</v>
      </c>
      <c r="M87" s="5">
        <f t="shared" si="136"/>
        <v>247760</v>
      </c>
      <c r="N87" s="5">
        <f t="shared" si="137"/>
        <v>558696</v>
      </c>
      <c r="O87" s="5">
        <f t="shared" si="138"/>
        <v>0</v>
      </c>
      <c r="P87" s="5">
        <f t="shared" si="139"/>
        <v>240082.91999999998</v>
      </c>
      <c r="Q87" s="5">
        <f t="shared" si="140"/>
        <v>244043.6</v>
      </c>
      <c r="R87" s="5">
        <f t="shared" si="141"/>
        <v>68428</v>
      </c>
      <c r="S87" s="5">
        <f t="shared" si="142"/>
        <v>552554.52</v>
      </c>
      <c r="T87" s="5"/>
      <c r="U87" s="5">
        <f t="shared" si="143"/>
        <v>7520</v>
      </c>
      <c r="V87" s="5"/>
      <c r="W87" s="5">
        <f t="shared" si="144"/>
        <v>0</v>
      </c>
      <c r="X87" s="21">
        <f t="shared" si="145"/>
        <v>560074.52</v>
      </c>
    </row>
    <row r="88" spans="1:24" ht="18.75">
      <c r="A88" s="26" t="s">
        <v>101</v>
      </c>
      <c r="B88" s="5"/>
      <c r="C88" s="5"/>
      <c r="D88" s="5">
        <v>7</v>
      </c>
      <c r="E88" s="5">
        <v>109</v>
      </c>
      <c r="F88" s="7">
        <v>90</v>
      </c>
      <c r="G88" s="7">
        <f t="shared" si="131"/>
        <v>199</v>
      </c>
      <c r="H88" s="5">
        <f t="shared" si="132"/>
        <v>7</v>
      </c>
      <c r="I88" s="5">
        <f t="shared" si="133"/>
        <v>43036</v>
      </c>
      <c r="J88" s="5">
        <v>31540</v>
      </c>
      <c r="K88" s="5">
        <f t="shared" si="134"/>
        <v>0</v>
      </c>
      <c r="L88" s="5">
        <f t="shared" si="135"/>
        <v>314683</v>
      </c>
      <c r="M88" s="5">
        <f t="shared" si="136"/>
        <v>278730</v>
      </c>
      <c r="N88" s="5">
        <f t="shared" si="137"/>
        <v>667989</v>
      </c>
      <c r="O88" s="5">
        <f t="shared" si="138"/>
        <v>0</v>
      </c>
      <c r="P88" s="5">
        <f t="shared" si="139"/>
        <v>311536.17</v>
      </c>
      <c r="Q88" s="5">
        <f t="shared" si="140"/>
        <v>274549.05</v>
      </c>
      <c r="R88" s="5">
        <f t="shared" si="141"/>
        <v>74576</v>
      </c>
      <c r="S88" s="5">
        <f t="shared" si="142"/>
        <v>660661.22</v>
      </c>
      <c r="T88" s="5"/>
      <c r="U88" s="5">
        <f t="shared" si="143"/>
        <v>8460</v>
      </c>
      <c r="V88" s="5"/>
      <c r="W88" s="5">
        <f t="shared" si="144"/>
        <v>0</v>
      </c>
      <c r="X88" s="21">
        <f t="shared" si="145"/>
        <v>669121.22</v>
      </c>
    </row>
    <row r="89" spans="1:24" ht="18.75">
      <c r="A89" s="26" t="s">
        <v>102</v>
      </c>
      <c r="B89" s="5"/>
      <c r="C89" s="5"/>
      <c r="D89" s="5">
        <v>4</v>
      </c>
      <c r="E89" s="5">
        <v>55</v>
      </c>
      <c r="F89" s="5">
        <v>52</v>
      </c>
      <c r="G89" s="5">
        <f t="shared" si="131"/>
        <v>107</v>
      </c>
      <c r="H89" s="5">
        <f t="shared" si="132"/>
        <v>4</v>
      </c>
      <c r="I89" s="5">
        <f t="shared" si="133"/>
        <v>24592</v>
      </c>
      <c r="J89" s="5">
        <v>31540</v>
      </c>
      <c r="K89" s="5">
        <f t="shared" si="134"/>
        <v>0</v>
      </c>
      <c r="L89" s="5">
        <f t="shared" si="135"/>
        <v>158785</v>
      </c>
      <c r="M89" s="5">
        <f t="shared" si="136"/>
        <v>161044</v>
      </c>
      <c r="N89" s="5">
        <f t="shared" si="137"/>
        <v>375961</v>
      </c>
      <c r="O89" s="5">
        <f t="shared" si="138"/>
        <v>0</v>
      </c>
      <c r="P89" s="5">
        <f t="shared" si="139"/>
        <v>157197.15</v>
      </c>
      <c r="Q89" s="5">
        <f t="shared" si="140"/>
        <v>158628.34</v>
      </c>
      <c r="R89" s="5">
        <f t="shared" si="141"/>
        <v>56132</v>
      </c>
      <c r="S89" s="5">
        <f t="shared" si="142"/>
        <v>371957.49</v>
      </c>
      <c r="T89" s="5"/>
      <c r="U89" s="5">
        <f t="shared" si="143"/>
        <v>4888</v>
      </c>
      <c r="V89" s="5"/>
      <c r="W89" s="5">
        <f t="shared" si="144"/>
        <v>0</v>
      </c>
      <c r="X89" s="21">
        <f t="shared" si="145"/>
        <v>376845.49</v>
      </c>
    </row>
    <row r="90" spans="1:24" ht="18.75">
      <c r="A90" s="26" t="s">
        <v>103</v>
      </c>
      <c r="B90" s="5"/>
      <c r="C90" s="5"/>
      <c r="D90" s="5">
        <v>6</v>
      </c>
      <c r="E90" s="5">
        <v>84</v>
      </c>
      <c r="F90" s="5">
        <v>86</v>
      </c>
      <c r="G90" s="5">
        <f t="shared" si="131"/>
        <v>170</v>
      </c>
      <c r="H90" s="5">
        <f t="shared" si="132"/>
        <v>6</v>
      </c>
      <c r="I90" s="5">
        <f t="shared" si="133"/>
        <v>36888</v>
      </c>
      <c r="J90" s="5">
        <v>31540</v>
      </c>
      <c r="K90" s="5">
        <f t="shared" si="134"/>
        <v>0</v>
      </c>
      <c r="L90" s="5">
        <f t="shared" si="135"/>
        <v>242508</v>
      </c>
      <c r="M90" s="5">
        <f t="shared" si="136"/>
        <v>266342</v>
      </c>
      <c r="N90" s="5">
        <f t="shared" si="137"/>
        <v>577278</v>
      </c>
      <c r="O90" s="5">
        <f t="shared" si="138"/>
        <v>0</v>
      </c>
      <c r="P90" s="5">
        <f t="shared" si="139"/>
        <v>240082.91999999998</v>
      </c>
      <c r="Q90" s="5">
        <f t="shared" si="140"/>
        <v>262346.87</v>
      </c>
      <c r="R90" s="5">
        <f t="shared" si="141"/>
        <v>68428</v>
      </c>
      <c r="S90" s="5">
        <f t="shared" si="142"/>
        <v>570857.79</v>
      </c>
      <c r="T90" s="5"/>
      <c r="U90" s="5">
        <f t="shared" si="143"/>
        <v>8084</v>
      </c>
      <c r="V90" s="5"/>
      <c r="W90" s="5">
        <f t="shared" si="144"/>
        <v>0</v>
      </c>
      <c r="X90" s="21">
        <f t="shared" si="145"/>
        <v>578941.79</v>
      </c>
    </row>
    <row r="91" spans="1:24" ht="18.75">
      <c r="A91" s="26" t="s">
        <v>104</v>
      </c>
      <c r="B91" s="5">
        <v>2</v>
      </c>
      <c r="C91" s="44">
        <v>46</v>
      </c>
      <c r="D91" s="5">
        <v>4</v>
      </c>
      <c r="E91" s="5">
        <v>57</v>
      </c>
      <c r="F91" s="5">
        <v>72</v>
      </c>
      <c r="G91" s="5">
        <f t="shared" si="131"/>
        <v>175</v>
      </c>
      <c r="H91" s="5">
        <f t="shared" si="132"/>
        <v>6</v>
      </c>
      <c r="I91" s="5">
        <f t="shared" si="133"/>
        <v>36888</v>
      </c>
      <c r="J91" s="5">
        <v>31540</v>
      </c>
      <c r="K91" s="5">
        <f t="shared" si="134"/>
        <v>72818</v>
      </c>
      <c r="L91" s="5">
        <f t="shared" si="135"/>
        <v>164559</v>
      </c>
      <c r="M91" s="5">
        <f t="shared" si="136"/>
        <v>222984</v>
      </c>
      <c r="N91" s="5">
        <f t="shared" si="137"/>
        <v>528789</v>
      </c>
      <c r="O91" s="5">
        <f t="shared" si="138"/>
        <v>71725.73</v>
      </c>
      <c r="P91" s="5">
        <f t="shared" si="139"/>
        <v>162913.41</v>
      </c>
      <c r="Q91" s="5">
        <f t="shared" si="140"/>
        <v>219639.24</v>
      </c>
      <c r="R91" s="5">
        <f t="shared" si="141"/>
        <v>68428</v>
      </c>
      <c r="S91" s="5">
        <f t="shared" si="142"/>
        <v>522706.38</v>
      </c>
      <c r="T91" s="5"/>
      <c r="U91" s="5">
        <f t="shared" si="143"/>
        <v>6768</v>
      </c>
      <c r="V91" s="5"/>
      <c r="W91" s="5">
        <f t="shared" si="144"/>
        <v>0</v>
      </c>
      <c r="X91" s="21">
        <f t="shared" si="145"/>
        <v>529474.38</v>
      </c>
    </row>
    <row r="92" spans="1:24" ht="15.75">
      <c r="A92" s="40" t="s">
        <v>105</v>
      </c>
      <c r="B92" s="40">
        <f aca="true" t="shared" si="146" ref="B92:N92">SUM(B93:B109)</f>
        <v>26</v>
      </c>
      <c r="C92" s="40">
        <f t="shared" si="146"/>
        <v>593</v>
      </c>
      <c r="D92" s="40">
        <f t="shared" si="146"/>
        <v>121</v>
      </c>
      <c r="E92" s="40">
        <f t="shared" si="146"/>
        <v>1736</v>
      </c>
      <c r="F92" s="40">
        <f t="shared" si="146"/>
        <v>1562</v>
      </c>
      <c r="G92" s="40">
        <f t="shared" si="146"/>
        <v>3891</v>
      </c>
      <c r="H92" s="40">
        <f t="shared" si="146"/>
        <v>147</v>
      </c>
      <c r="I92" s="39">
        <f t="shared" si="146"/>
        <v>903756</v>
      </c>
      <c r="J92" s="39">
        <f t="shared" si="146"/>
        <v>536180</v>
      </c>
      <c r="K92" s="39">
        <f t="shared" si="146"/>
        <v>938719</v>
      </c>
      <c r="L92" s="39">
        <f t="shared" si="146"/>
        <v>5011832</v>
      </c>
      <c r="M92" s="39">
        <f t="shared" si="146"/>
        <v>4837514</v>
      </c>
      <c r="N92" s="39">
        <f t="shared" si="146"/>
        <v>12228001</v>
      </c>
      <c r="O92" s="39"/>
      <c r="P92" s="39"/>
      <c r="Q92" s="39"/>
      <c r="R92" s="39"/>
      <c r="S92" s="39"/>
      <c r="T92" s="39">
        <f>SUM(T93)</f>
        <v>0</v>
      </c>
      <c r="U92" s="39"/>
      <c r="V92" s="39"/>
      <c r="W92" s="39"/>
      <c r="X92" s="39"/>
    </row>
    <row r="93" spans="1:24" ht="18.75">
      <c r="A93" s="26" t="s">
        <v>106</v>
      </c>
      <c r="B93" s="5">
        <v>2</v>
      </c>
      <c r="C93" s="5">
        <v>47</v>
      </c>
      <c r="D93" s="5">
        <v>4</v>
      </c>
      <c r="E93" s="5">
        <v>61</v>
      </c>
      <c r="F93" s="5">
        <v>64</v>
      </c>
      <c r="G93" s="5">
        <f aca="true" t="shared" si="147" ref="G93:G109">F93+E93+C93</f>
        <v>172</v>
      </c>
      <c r="H93" s="5">
        <f aca="true" t="shared" si="148" ref="H93:H109">B93+D93</f>
        <v>6</v>
      </c>
      <c r="I93" s="5">
        <f aca="true" t="shared" si="149" ref="I93:I109">H93*6148</f>
        <v>36888</v>
      </c>
      <c r="J93" s="5">
        <v>31540</v>
      </c>
      <c r="K93" s="5">
        <f aca="true" t="shared" si="150" ref="K93:K109">C93*1583</f>
        <v>74401</v>
      </c>
      <c r="L93" s="5">
        <f aca="true" t="shared" si="151" ref="L93:L109">E93*2887</f>
        <v>176107</v>
      </c>
      <c r="M93" s="5">
        <f aca="true" t="shared" si="152" ref="M93:M109">F93*3097</f>
        <v>198208</v>
      </c>
      <c r="N93" s="5">
        <f aca="true" t="shared" si="153" ref="N93:N109">SUM(I93:M93)</f>
        <v>517144</v>
      </c>
      <c r="O93" s="5">
        <f aca="true" t="shared" si="154" ref="O93:O109">K93*98.5%</f>
        <v>73284.985</v>
      </c>
      <c r="P93" s="5">
        <f aca="true" t="shared" si="155" ref="P93:P109">L93*99%</f>
        <v>174345.93</v>
      </c>
      <c r="Q93" s="5">
        <f aca="true" t="shared" si="156" ref="Q93:Q109">M93*98.5%</f>
        <v>195234.88</v>
      </c>
      <c r="R93" s="5">
        <f aca="true" t="shared" si="157" ref="R93:R109">I93+J93</f>
        <v>68428</v>
      </c>
      <c r="S93" s="5">
        <f aca="true" t="shared" si="158" ref="S93:S109">SUM(O93:R93)</f>
        <v>511293.795</v>
      </c>
      <c r="T93" s="5"/>
      <c r="U93" s="5">
        <f aca="true" t="shared" si="159" ref="U93:U109">F93*94</f>
        <v>6016</v>
      </c>
      <c r="V93" s="5"/>
      <c r="W93" s="5">
        <f aca="true" t="shared" si="160" ref="W93:W109">V93*15</f>
        <v>0</v>
      </c>
      <c r="X93" s="21">
        <f aca="true" t="shared" si="161" ref="X93:X109">S93+T93+U93+W93</f>
        <v>517309.795</v>
      </c>
    </row>
    <row r="94" spans="1:24" ht="18.75">
      <c r="A94" s="26" t="s">
        <v>107</v>
      </c>
      <c r="B94" s="5">
        <v>2</v>
      </c>
      <c r="C94" s="5">
        <v>46</v>
      </c>
      <c r="D94" s="5">
        <v>8</v>
      </c>
      <c r="E94" s="39">
        <v>105</v>
      </c>
      <c r="F94" s="39">
        <v>104</v>
      </c>
      <c r="G94" s="5">
        <f t="shared" si="147"/>
        <v>255</v>
      </c>
      <c r="H94" s="5">
        <f t="shared" si="148"/>
        <v>10</v>
      </c>
      <c r="I94" s="5">
        <f t="shared" si="149"/>
        <v>61480</v>
      </c>
      <c r="J94" s="5">
        <v>31540</v>
      </c>
      <c r="K94" s="5">
        <f t="shared" si="150"/>
        <v>72818</v>
      </c>
      <c r="L94" s="5">
        <f t="shared" si="151"/>
        <v>303135</v>
      </c>
      <c r="M94" s="5">
        <f t="shared" si="152"/>
        <v>322088</v>
      </c>
      <c r="N94" s="5">
        <f t="shared" si="153"/>
        <v>791061</v>
      </c>
      <c r="O94" s="5">
        <f t="shared" si="154"/>
        <v>71725.73</v>
      </c>
      <c r="P94" s="5">
        <f t="shared" si="155"/>
        <v>300103.65</v>
      </c>
      <c r="Q94" s="5">
        <f t="shared" si="156"/>
        <v>317256.68</v>
      </c>
      <c r="R94" s="5">
        <f t="shared" si="157"/>
        <v>93020</v>
      </c>
      <c r="S94" s="5">
        <f t="shared" si="158"/>
        <v>782106.06</v>
      </c>
      <c r="T94" s="5"/>
      <c r="U94" s="5">
        <f t="shared" si="159"/>
        <v>9776</v>
      </c>
      <c r="V94" s="5"/>
      <c r="W94" s="5">
        <f t="shared" si="160"/>
        <v>0</v>
      </c>
      <c r="X94" s="21">
        <f t="shared" si="161"/>
        <v>791882.06</v>
      </c>
    </row>
    <row r="95" spans="1:24" ht="18.75">
      <c r="A95" s="26" t="s">
        <v>108</v>
      </c>
      <c r="B95" s="5">
        <v>1</v>
      </c>
      <c r="C95" s="5">
        <v>23</v>
      </c>
      <c r="D95" s="5">
        <v>9</v>
      </c>
      <c r="E95" s="39">
        <v>136</v>
      </c>
      <c r="F95" s="39">
        <v>112</v>
      </c>
      <c r="G95" s="5">
        <f t="shared" si="147"/>
        <v>271</v>
      </c>
      <c r="H95" s="5">
        <f t="shared" si="148"/>
        <v>10</v>
      </c>
      <c r="I95" s="5">
        <f t="shared" si="149"/>
        <v>61480</v>
      </c>
      <c r="J95" s="5">
        <v>31540</v>
      </c>
      <c r="K95" s="5">
        <f t="shared" si="150"/>
        <v>36409</v>
      </c>
      <c r="L95" s="5">
        <f t="shared" si="151"/>
        <v>392632</v>
      </c>
      <c r="M95" s="5">
        <f t="shared" si="152"/>
        <v>346864</v>
      </c>
      <c r="N95" s="5">
        <f t="shared" si="153"/>
        <v>868925</v>
      </c>
      <c r="O95" s="5">
        <f t="shared" si="154"/>
        <v>35862.865</v>
      </c>
      <c r="P95" s="5">
        <f t="shared" si="155"/>
        <v>388705.68</v>
      </c>
      <c r="Q95" s="5">
        <f t="shared" si="156"/>
        <v>341661.04</v>
      </c>
      <c r="R95" s="5">
        <f t="shared" si="157"/>
        <v>93020</v>
      </c>
      <c r="S95" s="5">
        <f t="shared" si="158"/>
        <v>859249.585</v>
      </c>
      <c r="T95" s="5"/>
      <c r="U95" s="5">
        <f t="shared" si="159"/>
        <v>10528</v>
      </c>
      <c r="V95" s="5"/>
      <c r="W95" s="5">
        <f t="shared" si="160"/>
        <v>0</v>
      </c>
      <c r="X95" s="21">
        <f t="shared" si="161"/>
        <v>869777.585</v>
      </c>
    </row>
    <row r="96" spans="1:24" ht="18.75">
      <c r="A96" s="26" t="s">
        <v>109</v>
      </c>
      <c r="B96" s="5">
        <v>2</v>
      </c>
      <c r="C96" s="5">
        <v>46</v>
      </c>
      <c r="D96" s="5">
        <v>8</v>
      </c>
      <c r="E96" s="39">
        <v>122</v>
      </c>
      <c r="F96" s="39">
        <v>111</v>
      </c>
      <c r="G96" s="5">
        <f t="shared" si="147"/>
        <v>279</v>
      </c>
      <c r="H96" s="5">
        <f t="shared" si="148"/>
        <v>10</v>
      </c>
      <c r="I96" s="5">
        <f t="shared" si="149"/>
        <v>61480</v>
      </c>
      <c r="J96" s="5">
        <v>31540</v>
      </c>
      <c r="K96" s="5">
        <f t="shared" si="150"/>
        <v>72818</v>
      </c>
      <c r="L96" s="5">
        <f t="shared" si="151"/>
        <v>352214</v>
      </c>
      <c r="M96" s="5">
        <f t="shared" si="152"/>
        <v>343767</v>
      </c>
      <c r="N96" s="5">
        <f t="shared" si="153"/>
        <v>861819</v>
      </c>
      <c r="O96" s="5">
        <f t="shared" si="154"/>
        <v>71725.73</v>
      </c>
      <c r="P96" s="5">
        <f t="shared" si="155"/>
        <v>348691.86</v>
      </c>
      <c r="Q96" s="5">
        <f t="shared" si="156"/>
        <v>338610.495</v>
      </c>
      <c r="R96" s="5">
        <f t="shared" si="157"/>
        <v>93020</v>
      </c>
      <c r="S96" s="5">
        <f t="shared" si="158"/>
        <v>852048.085</v>
      </c>
      <c r="T96" s="5"/>
      <c r="U96" s="5">
        <f t="shared" si="159"/>
        <v>10434</v>
      </c>
      <c r="V96" s="5"/>
      <c r="W96" s="5">
        <f t="shared" si="160"/>
        <v>0</v>
      </c>
      <c r="X96" s="21">
        <f t="shared" si="161"/>
        <v>862482.085</v>
      </c>
    </row>
    <row r="97" spans="1:24" ht="18.75">
      <c r="A97" s="26" t="s">
        <v>110</v>
      </c>
      <c r="B97" s="5">
        <v>2</v>
      </c>
      <c r="C97" s="5">
        <v>46</v>
      </c>
      <c r="D97" s="5">
        <v>8</v>
      </c>
      <c r="E97" s="39">
        <v>114</v>
      </c>
      <c r="F97" s="39">
        <v>106</v>
      </c>
      <c r="G97" s="5">
        <f t="shared" si="147"/>
        <v>266</v>
      </c>
      <c r="H97" s="5">
        <f t="shared" si="148"/>
        <v>10</v>
      </c>
      <c r="I97" s="5">
        <f t="shared" si="149"/>
        <v>61480</v>
      </c>
      <c r="J97" s="5">
        <v>31540</v>
      </c>
      <c r="K97" s="5">
        <f t="shared" si="150"/>
        <v>72818</v>
      </c>
      <c r="L97" s="5">
        <f t="shared" si="151"/>
        <v>329118</v>
      </c>
      <c r="M97" s="5">
        <f t="shared" si="152"/>
        <v>328282</v>
      </c>
      <c r="N97" s="5">
        <f t="shared" si="153"/>
        <v>823238</v>
      </c>
      <c r="O97" s="5">
        <f t="shared" si="154"/>
        <v>71725.73</v>
      </c>
      <c r="P97" s="5">
        <f t="shared" si="155"/>
        <v>325826.82</v>
      </c>
      <c r="Q97" s="5">
        <f t="shared" si="156"/>
        <v>323357.77</v>
      </c>
      <c r="R97" s="5">
        <f t="shared" si="157"/>
        <v>93020</v>
      </c>
      <c r="S97" s="5">
        <f t="shared" si="158"/>
        <v>813930.3200000001</v>
      </c>
      <c r="T97" s="5"/>
      <c r="U97" s="5">
        <f t="shared" si="159"/>
        <v>9964</v>
      </c>
      <c r="V97" s="5"/>
      <c r="W97" s="5">
        <f t="shared" si="160"/>
        <v>0</v>
      </c>
      <c r="X97" s="21">
        <f t="shared" si="161"/>
        <v>823894.3200000001</v>
      </c>
    </row>
    <row r="98" spans="1:24" ht="18.75">
      <c r="A98" s="26" t="s">
        <v>111</v>
      </c>
      <c r="B98" s="5">
        <v>1</v>
      </c>
      <c r="C98" s="5">
        <v>23</v>
      </c>
      <c r="D98" s="5">
        <v>9</v>
      </c>
      <c r="E98" s="5">
        <v>134</v>
      </c>
      <c r="F98" s="5">
        <v>120</v>
      </c>
      <c r="G98" s="5">
        <f t="shared" si="147"/>
        <v>277</v>
      </c>
      <c r="H98" s="5">
        <f t="shared" si="148"/>
        <v>10</v>
      </c>
      <c r="I98" s="5">
        <f t="shared" si="149"/>
        <v>61480</v>
      </c>
      <c r="J98" s="5">
        <v>31540</v>
      </c>
      <c r="K98" s="5">
        <f t="shared" si="150"/>
        <v>36409</v>
      </c>
      <c r="L98" s="5">
        <f t="shared" si="151"/>
        <v>386858</v>
      </c>
      <c r="M98" s="5">
        <f t="shared" si="152"/>
        <v>371640</v>
      </c>
      <c r="N98" s="5">
        <f t="shared" si="153"/>
        <v>887927</v>
      </c>
      <c r="O98" s="5">
        <f t="shared" si="154"/>
        <v>35862.865</v>
      </c>
      <c r="P98" s="5">
        <f t="shared" si="155"/>
        <v>382989.42</v>
      </c>
      <c r="Q98" s="5">
        <f t="shared" si="156"/>
        <v>366065.4</v>
      </c>
      <c r="R98" s="5">
        <f t="shared" si="157"/>
        <v>93020</v>
      </c>
      <c r="S98" s="5">
        <f t="shared" si="158"/>
        <v>877937.685</v>
      </c>
      <c r="T98" s="5"/>
      <c r="U98" s="5">
        <f t="shared" si="159"/>
        <v>11280</v>
      </c>
      <c r="V98" s="5"/>
      <c r="W98" s="5">
        <f t="shared" si="160"/>
        <v>0</v>
      </c>
      <c r="X98" s="21">
        <f t="shared" si="161"/>
        <v>889217.685</v>
      </c>
    </row>
    <row r="99" spans="1:24" ht="18.75">
      <c r="A99" s="26" t="s">
        <v>112</v>
      </c>
      <c r="B99" s="5">
        <v>2</v>
      </c>
      <c r="C99" s="5">
        <v>45</v>
      </c>
      <c r="D99" s="5">
        <v>8</v>
      </c>
      <c r="E99" s="39">
        <v>110</v>
      </c>
      <c r="F99" s="39">
        <v>89</v>
      </c>
      <c r="G99" s="5">
        <f t="shared" si="147"/>
        <v>244</v>
      </c>
      <c r="H99" s="5">
        <f t="shared" si="148"/>
        <v>10</v>
      </c>
      <c r="I99" s="5">
        <f t="shared" si="149"/>
        <v>61480</v>
      </c>
      <c r="J99" s="5">
        <v>31540</v>
      </c>
      <c r="K99" s="5">
        <f t="shared" si="150"/>
        <v>71235</v>
      </c>
      <c r="L99" s="5">
        <f t="shared" si="151"/>
        <v>317570</v>
      </c>
      <c r="M99" s="5">
        <f t="shared" si="152"/>
        <v>275633</v>
      </c>
      <c r="N99" s="5">
        <f t="shared" si="153"/>
        <v>757458</v>
      </c>
      <c r="O99" s="5">
        <f t="shared" si="154"/>
        <v>70166.475</v>
      </c>
      <c r="P99" s="5">
        <f t="shared" si="155"/>
        <v>314394.3</v>
      </c>
      <c r="Q99" s="5">
        <f t="shared" si="156"/>
        <v>271498.505</v>
      </c>
      <c r="R99" s="5">
        <f t="shared" si="157"/>
        <v>93020</v>
      </c>
      <c r="S99" s="5">
        <f t="shared" si="158"/>
        <v>749079.28</v>
      </c>
      <c r="T99" s="42"/>
      <c r="U99" s="5">
        <f t="shared" si="159"/>
        <v>8366</v>
      </c>
      <c r="V99" s="5"/>
      <c r="W99" s="5">
        <f t="shared" si="160"/>
        <v>0</v>
      </c>
      <c r="X99" s="21">
        <f t="shared" si="161"/>
        <v>757445.28</v>
      </c>
    </row>
    <row r="100" spans="1:24" ht="18.75">
      <c r="A100" s="26" t="s">
        <v>113</v>
      </c>
      <c r="B100" s="5">
        <v>2</v>
      </c>
      <c r="C100" s="5">
        <v>46</v>
      </c>
      <c r="D100" s="5">
        <v>6</v>
      </c>
      <c r="E100" s="5">
        <v>84</v>
      </c>
      <c r="F100" s="5">
        <v>81</v>
      </c>
      <c r="G100" s="5">
        <f t="shared" si="147"/>
        <v>211</v>
      </c>
      <c r="H100" s="5">
        <f t="shared" si="148"/>
        <v>8</v>
      </c>
      <c r="I100" s="5">
        <f t="shared" si="149"/>
        <v>49184</v>
      </c>
      <c r="J100" s="5">
        <v>31540</v>
      </c>
      <c r="K100" s="5">
        <f t="shared" si="150"/>
        <v>72818</v>
      </c>
      <c r="L100" s="5">
        <f t="shared" si="151"/>
        <v>242508</v>
      </c>
      <c r="M100" s="5">
        <f t="shared" si="152"/>
        <v>250857</v>
      </c>
      <c r="N100" s="5">
        <f t="shared" si="153"/>
        <v>646907</v>
      </c>
      <c r="O100" s="5">
        <f t="shared" si="154"/>
        <v>71725.73</v>
      </c>
      <c r="P100" s="5">
        <f t="shared" si="155"/>
        <v>240082.91999999998</v>
      </c>
      <c r="Q100" s="5">
        <f t="shared" si="156"/>
        <v>247094.145</v>
      </c>
      <c r="R100" s="5">
        <f t="shared" si="157"/>
        <v>80724</v>
      </c>
      <c r="S100" s="5">
        <f t="shared" si="158"/>
        <v>639626.7949999999</v>
      </c>
      <c r="T100" s="42"/>
      <c r="U100" s="5">
        <f t="shared" si="159"/>
        <v>7614</v>
      </c>
      <c r="V100" s="5"/>
      <c r="W100" s="5">
        <f t="shared" si="160"/>
        <v>0</v>
      </c>
      <c r="X100" s="21">
        <f t="shared" si="161"/>
        <v>647240.7949999999</v>
      </c>
    </row>
    <row r="101" spans="1:24" ht="18.75">
      <c r="A101" s="26" t="s">
        <v>114</v>
      </c>
      <c r="B101" s="5">
        <v>2</v>
      </c>
      <c r="C101" s="5">
        <v>44</v>
      </c>
      <c r="D101" s="5">
        <v>8</v>
      </c>
      <c r="E101" s="5">
        <v>101</v>
      </c>
      <c r="F101" s="5">
        <v>87</v>
      </c>
      <c r="G101" s="5">
        <f t="shared" si="147"/>
        <v>232</v>
      </c>
      <c r="H101" s="5">
        <f t="shared" si="148"/>
        <v>10</v>
      </c>
      <c r="I101" s="5">
        <f t="shared" si="149"/>
        <v>61480</v>
      </c>
      <c r="J101" s="5">
        <v>31540</v>
      </c>
      <c r="K101" s="5">
        <f t="shared" si="150"/>
        <v>69652</v>
      </c>
      <c r="L101" s="5">
        <f t="shared" si="151"/>
        <v>291587</v>
      </c>
      <c r="M101" s="5">
        <f t="shared" si="152"/>
        <v>269439</v>
      </c>
      <c r="N101" s="5">
        <f t="shared" si="153"/>
        <v>723698</v>
      </c>
      <c r="O101" s="5">
        <f t="shared" si="154"/>
        <v>68607.22</v>
      </c>
      <c r="P101" s="5">
        <f t="shared" si="155"/>
        <v>288671.13</v>
      </c>
      <c r="Q101" s="5">
        <f t="shared" si="156"/>
        <v>265397.415</v>
      </c>
      <c r="R101" s="5">
        <f t="shared" si="157"/>
        <v>93020</v>
      </c>
      <c r="S101" s="5">
        <f t="shared" si="158"/>
        <v>715695.7649999999</v>
      </c>
      <c r="T101" s="5"/>
      <c r="U101" s="5">
        <f t="shared" si="159"/>
        <v>8178</v>
      </c>
      <c r="V101" s="5"/>
      <c r="W101" s="5">
        <f t="shared" si="160"/>
        <v>0</v>
      </c>
      <c r="X101" s="21">
        <f t="shared" si="161"/>
        <v>723873.7649999999</v>
      </c>
    </row>
    <row r="102" spans="1:24" ht="18.75">
      <c r="A102" s="26" t="s">
        <v>115</v>
      </c>
      <c r="B102" s="5">
        <v>1</v>
      </c>
      <c r="C102" s="5">
        <v>23</v>
      </c>
      <c r="D102" s="5">
        <v>8</v>
      </c>
      <c r="E102" s="5">
        <v>105</v>
      </c>
      <c r="F102" s="5">
        <v>110</v>
      </c>
      <c r="G102" s="5">
        <f t="shared" si="147"/>
        <v>238</v>
      </c>
      <c r="H102" s="5">
        <f t="shared" si="148"/>
        <v>9</v>
      </c>
      <c r="I102" s="5">
        <f t="shared" si="149"/>
        <v>55332</v>
      </c>
      <c r="J102" s="5">
        <v>31540</v>
      </c>
      <c r="K102" s="5">
        <f t="shared" si="150"/>
        <v>36409</v>
      </c>
      <c r="L102" s="5">
        <f t="shared" si="151"/>
        <v>303135</v>
      </c>
      <c r="M102" s="5">
        <f t="shared" si="152"/>
        <v>340670</v>
      </c>
      <c r="N102" s="5">
        <f t="shared" si="153"/>
        <v>767086</v>
      </c>
      <c r="O102" s="5">
        <f t="shared" si="154"/>
        <v>35862.865</v>
      </c>
      <c r="P102" s="5">
        <f t="shared" si="155"/>
        <v>300103.65</v>
      </c>
      <c r="Q102" s="5">
        <f t="shared" si="156"/>
        <v>335559.95</v>
      </c>
      <c r="R102" s="5">
        <f t="shared" si="157"/>
        <v>86872</v>
      </c>
      <c r="S102" s="5">
        <f t="shared" si="158"/>
        <v>758398.4650000001</v>
      </c>
      <c r="T102" s="5"/>
      <c r="U102" s="5">
        <f t="shared" si="159"/>
        <v>10340</v>
      </c>
      <c r="V102" s="5"/>
      <c r="W102" s="5">
        <f t="shared" si="160"/>
        <v>0</v>
      </c>
      <c r="X102" s="21">
        <f t="shared" si="161"/>
        <v>768738.4650000001</v>
      </c>
    </row>
    <row r="103" spans="1:24" ht="18.75">
      <c r="A103" s="26" t="s">
        <v>116</v>
      </c>
      <c r="B103" s="5">
        <v>2</v>
      </c>
      <c r="C103" s="5">
        <v>46</v>
      </c>
      <c r="D103" s="5">
        <v>8</v>
      </c>
      <c r="E103" s="5">
        <v>111</v>
      </c>
      <c r="F103" s="5">
        <v>105</v>
      </c>
      <c r="G103" s="5">
        <f t="shared" si="147"/>
        <v>262</v>
      </c>
      <c r="H103" s="5">
        <f t="shared" si="148"/>
        <v>10</v>
      </c>
      <c r="I103" s="5">
        <f t="shared" si="149"/>
        <v>61480</v>
      </c>
      <c r="J103" s="5">
        <v>31540</v>
      </c>
      <c r="K103" s="5">
        <f t="shared" si="150"/>
        <v>72818</v>
      </c>
      <c r="L103" s="5">
        <f t="shared" si="151"/>
        <v>320457</v>
      </c>
      <c r="M103" s="5">
        <f t="shared" si="152"/>
        <v>325185</v>
      </c>
      <c r="N103" s="5">
        <f t="shared" si="153"/>
        <v>811480</v>
      </c>
      <c r="O103" s="5">
        <f t="shared" si="154"/>
        <v>71725.73</v>
      </c>
      <c r="P103" s="5">
        <f t="shared" si="155"/>
        <v>317252.43</v>
      </c>
      <c r="Q103" s="5">
        <f t="shared" si="156"/>
        <v>320307.225</v>
      </c>
      <c r="R103" s="5">
        <f t="shared" si="157"/>
        <v>93020</v>
      </c>
      <c r="S103" s="5">
        <f t="shared" si="158"/>
        <v>802305.385</v>
      </c>
      <c r="T103" s="42"/>
      <c r="U103" s="5">
        <f t="shared" si="159"/>
        <v>9870</v>
      </c>
      <c r="V103" s="5"/>
      <c r="W103" s="5">
        <f t="shared" si="160"/>
        <v>0</v>
      </c>
      <c r="X103" s="21">
        <f t="shared" si="161"/>
        <v>812175.385</v>
      </c>
    </row>
    <row r="104" spans="1:24" ht="18.75">
      <c r="A104" s="26" t="s">
        <v>117</v>
      </c>
      <c r="B104" s="5">
        <v>1</v>
      </c>
      <c r="C104" s="5">
        <v>23</v>
      </c>
      <c r="D104" s="5">
        <v>9</v>
      </c>
      <c r="E104" s="39">
        <v>118</v>
      </c>
      <c r="F104" s="39">
        <v>135</v>
      </c>
      <c r="G104" s="5">
        <f t="shared" si="147"/>
        <v>276</v>
      </c>
      <c r="H104" s="5">
        <f t="shared" si="148"/>
        <v>10</v>
      </c>
      <c r="I104" s="5">
        <f t="shared" si="149"/>
        <v>61480</v>
      </c>
      <c r="J104" s="5">
        <v>31540</v>
      </c>
      <c r="K104" s="5">
        <f t="shared" si="150"/>
        <v>36409</v>
      </c>
      <c r="L104" s="5">
        <f t="shared" si="151"/>
        <v>340666</v>
      </c>
      <c r="M104" s="5">
        <f t="shared" si="152"/>
        <v>418095</v>
      </c>
      <c r="N104" s="5">
        <f t="shared" si="153"/>
        <v>888190</v>
      </c>
      <c r="O104" s="5">
        <f t="shared" si="154"/>
        <v>35862.865</v>
      </c>
      <c r="P104" s="5">
        <f t="shared" si="155"/>
        <v>337259.34</v>
      </c>
      <c r="Q104" s="5">
        <f t="shared" si="156"/>
        <v>411823.575</v>
      </c>
      <c r="R104" s="5">
        <f t="shared" si="157"/>
        <v>93020</v>
      </c>
      <c r="S104" s="5">
        <f t="shared" si="158"/>
        <v>877965.78</v>
      </c>
      <c r="T104" s="5"/>
      <c r="U104" s="5">
        <f t="shared" si="159"/>
        <v>12690</v>
      </c>
      <c r="V104" s="5"/>
      <c r="W104" s="5">
        <f t="shared" si="160"/>
        <v>0</v>
      </c>
      <c r="X104" s="21">
        <f t="shared" si="161"/>
        <v>890655.78</v>
      </c>
    </row>
    <row r="105" spans="1:24" ht="18.75">
      <c r="A105" s="26" t="s">
        <v>118</v>
      </c>
      <c r="B105" s="5"/>
      <c r="C105" s="5"/>
      <c r="D105" s="5">
        <v>4</v>
      </c>
      <c r="E105" s="5">
        <v>61</v>
      </c>
      <c r="F105" s="5">
        <v>46</v>
      </c>
      <c r="G105" s="5">
        <f t="shared" si="147"/>
        <v>107</v>
      </c>
      <c r="H105" s="5">
        <f t="shared" si="148"/>
        <v>4</v>
      </c>
      <c r="I105" s="5">
        <f t="shared" si="149"/>
        <v>24592</v>
      </c>
      <c r="J105" s="5">
        <v>31540</v>
      </c>
      <c r="K105" s="5">
        <f t="shared" si="150"/>
        <v>0</v>
      </c>
      <c r="L105" s="5">
        <f t="shared" si="151"/>
        <v>176107</v>
      </c>
      <c r="M105" s="5">
        <f t="shared" si="152"/>
        <v>142462</v>
      </c>
      <c r="N105" s="5">
        <f t="shared" si="153"/>
        <v>374701</v>
      </c>
      <c r="O105" s="5">
        <f t="shared" si="154"/>
        <v>0</v>
      </c>
      <c r="P105" s="5">
        <f t="shared" si="155"/>
        <v>174345.93</v>
      </c>
      <c r="Q105" s="5">
        <f t="shared" si="156"/>
        <v>140325.07</v>
      </c>
      <c r="R105" s="5">
        <f t="shared" si="157"/>
        <v>56132</v>
      </c>
      <c r="S105" s="5">
        <f t="shared" si="158"/>
        <v>370803</v>
      </c>
      <c r="T105" s="5"/>
      <c r="U105" s="5">
        <f t="shared" si="159"/>
        <v>4324</v>
      </c>
      <c r="V105" s="5"/>
      <c r="W105" s="5">
        <f t="shared" si="160"/>
        <v>0</v>
      </c>
      <c r="X105" s="21">
        <f t="shared" si="161"/>
        <v>375127</v>
      </c>
    </row>
    <row r="106" spans="1:24" ht="18.75">
      <c r="A106" s="26" t="s">
        <v>119</v>
      </c>
      <c r="B106" s="5"/>
      <c r="C106" s="5"/>
      <c r="D106" s="5">
        <v>7</v>
      </c>
      <c r="E106" s="5">
        <v>111</v>
      </c>
      <c r="F106" s="5">
        <v>76</v>
      </c>
      <c r="G106" s="5">
        <f t="shared" si="147"/>
        <v>187</v>
      </c>
      <c r="H106" s="5">
        <f t="shared" si="148"/>
        <v>7</v>
      </c>
      <c r="I106" s="5">
        <f t="shared" si="149"/>
        <v>43036</v>
      </c>
      <c r="J106" s="5">
        <v>31540</v>
      </c>
      <c r="K106" s="5">
        <f t="shared" si="150"/>
        <v>0</v>
      </c>
      <c r="L106" s="5">
        <f t="shared" si="151"/>
        <v>320457</v>
      </c>
      <c r="M106" s="5">
        <f t="shared" si="152"/>
        <v>235372</v>
      </c>
      <c r="N106" s="5">
        <f t="shared" si="153"/>
        <v>630405</v>
      </c>
      <c r="O106" s="5">
        <f t="shared" si="154"/>
        <v>0</v>
      </c>
      <c r="P106" s="5">
        <f t="shared" si="155"/>
        <v>317252.43</v>
      </c>
      <c r="Q106" s="5">
        <f t="shared" si="156"/>
        <v>231841.41999999998</v>
      </c>
      <c r="R106" s="5">
        <f t="shared" si="157"/>
        <v>74576</v>
      </c>
      <c r="S106" s="5">
        <f t="shared" si="158"/>
        <v>623669.85</v>
      </c>
      <c r="T106" s="42"/>
      <c r="U106" s="5">
        <f t="shared" si="159"/>
        <v>7144</v>
      </c>
      <c r="V106" s="5"/>
      <c r="W106" s="5">
        <f t="shared" si="160"/>
        <v>0</v>
      </c>
      <c r="X106" s="21">
        <f t="shared" si="161"/>
        <v>630813.85</v>
      </c>
    </row>
    <row r="107" spans="1:24" ht="18.75">
      <c r="A107" s="26" t="s">
        <v>120</v>
      </c>
      <c r="B107" s="5">
        <v>2</v>
      </c>
      <c r="C107" s="5">
        <v>46</v>
      </c>
      <c r="D107" s="5">
        <v>6</v>
      </c>
      <c r="E107" s="5">
        <v>89</v>
      </c>
      <c r="F107" s="5">
        <v>88</v>
      </c>
      <c r="G107" s="5">
        <f t="shared" si="147"/>
        <v>223</v>
      </c>
      <c r="H107" s="5">
        <f t="shared" si="148"/>
        <v>8</v>
      </c>
      <c r="I107" s="5">
        <f t="shared" si="149"/>
        <v>49184</v>
      </c>
      <c r="J107" s="5">
        <v>31540</v>
      </c>
      <c r="K107" s="5">
        <f t="shared" si="150"/>
        <v>72818</v>
      </c>
      <c r="L107" s="5">
        <f t="shared" si="151"/>
        <v>256943</v>
      </c>
      <c r="M107" s="5">
        <f t="shared" si="152"/>
        <v>272536</v>
      </c>
      <c r="N107" s="5">
        <f t="shared" si="153"/>
        <v>683021</v>
      </c>
      <c r="O107" s="5">
        <f t="shared" si="154"/>
        <v>71725.73</v>
      </c>
      <c r="P107" s="5">
        <f t="shared" si="155"/>
        <v>254373.57</v>
      </c>
      <c r="Q107" s="5">
        <f t="shared" si="156"/>
        <v>268447.96</v>
      </c>
      <c r="R107" s="5">
        <f t="shared" si="157"/>
        <v>80724</v>
      </c>
      <c r="S107" s="5">
        <f t="shared" si="158"/>
        <v>675271.26</v>
      </c>
      <c r="T107" s="5"/>
      <c r="U107" s="5">
        <f t="shared" si="159"/>
        <v>8272</v>
      </c>
      <c r="V107" s="5"/>
      <c r="W107" s="5">
        <f t="shared" si="160"/>
        <v>0</v>
      </c>
      <c r="X107" s="21">
        <f t="shared" si="161"/>
        <v>683543.26</v>
      </c>
    </row>
    <row r="108" spans="1:24" ht="18.75">
      <c r="A108" s="26" t="s">
        <v>121</v>
      </c>
      <c r="B108" s="5">
        <v>2</v>
      </c>
      <c r="C108" s="5">
        <v>42</v>
      </c>
      <c r="D108" s="5">
        <v>5</v>
      </c>
      <c r="E108" s="39">
        <v>82</v>
      </c>
      <c r="F108" s="39">
        <v>55</v>
      </c>
      <c r="G108" s="5">
        <f t="shared" si="147"/>
        <v>179</v>
      </c>
      <c r="H108" s="5">
        <f t="shared" si="148"/>
        <v>7</v>
      </c>
      <c r="I108" s="5">
        <f t="shared" si="149"/>
        <v>43036</v>
      </c>
      <c r="J108" s="5">
        <v>31540</v>
      </c>
      <c r="K108" s="5">
        <f t="shared" si="150"/>
        <v>66486</v>
      </c>
      <c r="L108" s="5">
        <f t="shared" si="151"/>
        <v>236734</v>
      </c>
      <c r="M108" s="5">
        <f t="shared" si="152"/>
        <v>170335</v>
      </c>
      <c r="N108" s="5">
        <f t="shared" si="153"/>
        <v>548131</v>
      </c>
      <c r="O108" s="5">
        <f t="shared" si="154"/>
        <v>65488.71</v>
      </c>
      <c r="P108" s="5">
        <f t="shared" si="155"/>
        <v>234366.66</v>
      </c>
      <c r="Q108" s="5">
        <f t="shared" si="156"/>
        <v>167779.975</v>
      </c>
      <c r="R108" s="5">
        <f t="shared" si="157"/>
        <v>74576</v>
      </c>
      <c r="S108" s="5">
        <f t="shared" si="158"/>
        <v>542211.345</v>
      </c>
      <c r="T108" s="5"/>
      <c r="U108" s="5">
        <f t="shared" si="159"/>
        <v>5170</v>
      </c>
      <c r="V108" s="5"/>
      <c r="W108" s="5">
        <f t="shared" si="160"/>
        <v>0</v>
      </c>
      <c r="X108" s="21">
        <f t="shared" si="161"/>
        <v>547381.345</v>
      </c>
    </row>
    <row r="109" spans="1:24" ht="18.75">
      <c r="A109" s="26" t="s">
        <v>122</v>
      </c>
      <c r="B109" s="5">
        <v>2</v>
      </c>
      <c r="C109" s="5">
        <v>47</v>
      </c>
      <c r="D109" s="5">
        <v>6</v>
      </c>
      <c r="E109" s="5">
        <v>92</v>
      </c>
      <c r="F109" s="5">
        <v>73</v>
      </c>
      <c r="G109" s="5">
        <f t="shared" si="147"/>
        <v>212</v>
      </c>
      <c r="H109" s="5">
        <f t="shared" si="148"/>
        <v>8</v>
      </c>
      <c r="I109" s="5">
        <f t="shared" si="149"/>
        <v>49184</v>
      </c>
      <c r="J109" s="5">
        <v>31540</v>
      </c>
      <c r="K109" s="5">
        <f t="shared" si="150"/>
        <v>74401</v>
      </c>
      <c r="L109" s="5">
        <f t="shared" si="151"/>
        <v>265604</v>
      </c>
      <c r="M109" s="5">
        <f t="shared" si="152"/>
        <v>226081</v>
      </c>
      <c r="N109" s="5">
        <f t="shared" si="153"/>
        <v>646810</v>
      </c>
      <c r="O109" s="5">
        <f t="shared" si="154"/>
        <v>73284.985</v>
      </c>
      <c r="P109" s="5">
        <f t="shared" si="155"/>
        <v>262947.96</v>
      </c>
      <c r="Q109" s="5">
        <f t="shared" si="156"/>
        <v>222689.785</v>
      </c>
      <c r="R109" s="5">
        <f t="shared" si="157"/>
        <v>80724</v>
      </c>
      <c r="S109" s="5">
        <f t="shared" si="158"/>
        <v>639646.73</v>
      </c>
      <c r="T109" s="5"/>
      <c r="U109" s="5">
        <f t="shared" si="159"/>
        <v>6862</v>
      </c>
      <c r="V109" s="5"/>
      <c r="W109" s="5">
        <f t="shared" si="160"/>
        <v>0</v>
      </c>
      <c r="X109" s="21">
        <f t="shared" si="161"/>
        <v>646508.73</v>
      </c>
    </row>
    <row r="110" spans="1:24" ht="15.75">
      <c r="A110" s="40" t="s">
        <v>123</v>
      </c>
      <c r="B110" s="40">
        <f aca="true" t="shared" si="162" ref="B110:N110">SUM(B111:B129)</f>
        <v>33</v>
      </c>
      <c r="C110" s="40">
        <f t="shared" si="162"/>
        <v>754</v>
      </c>
      <c r="D110" s="40">
        <f t="shared" si="162"/>
        <v>138</v>
      </c>
      <c r="E110" s="40">
        <f t="shared" si="162"/>
        <v>1975</v>
      </c>
      <c r="F110" s="40">
        <f t="shared" si="162"/>
        <v>1818</v>
      </c>
      <c r="G110" s="40">
        <f t="shared" si="162"/>
        <v>4547</v>
      </c>
      <c r="H110" s="40">
        <f t="shared" si="162"/>
        <v>171</v>
      </c>
      <c r="I110" s="39">
        <f t="shared" si="162"/>
        <v>1051308</v>
      </c>
      <c r="J110" s="39">
        <f t="shared" si="162"/>
        <v>599260</v>
      </c>
      <c r="K110" s="39">
        <f t="shared" si="162"/>
        <v>1193582</v>
      </c>
      <c r="L110" s="39">
        <f t="shared" si="162"/>
        <v>5701825</v>
      </c>
      <c r="M110" s="39">
        <f t="shared" si="162"/>
        <v>5630346</v>
      </c>
      <c r="N110" s="39">
        <f t="shared" si="162"/>
        <v>14176321</v>
      </c>
      <c r="O110" s="39"/>
      <c r="P110" s="39"/>
      <c r="Q110" s="39"/>
      <c r="R110" s="39"/>
      <c r="S110" s="39"/>
      <c r="T110" s="39">
        <f>SUM(T111)</f>
        <v>0</v>
      </c>
      <c r="U110" s="39"/>
      <c r="V110" s="39"/>
      <c r="W110" s="39"/>
      <c r="X110" s="39"/>
    </row>
    <row r="111" spans="1:24" ht="18.75">
      <c r="A111" s="26" t="s">
        <v>124</v>
      </c>
      <c r="B111" s="5">
        <v>2</v>
      </c>
      <c r="C111" s="5">
        <v>45</v>
      </c>
      <c r="D111" s="5">
        <v>4</v>
      </c>
      <c r="E111" s="5">
        <v>61</v>
      </c>
      <c r="F111" s="5">
        <v>59</v>
      </c>
      <c r="G111" s="5">
        <f aca="true" t="shared" si="163" ref="G111:G129">F111+E111+C111</f>
        <v>165</v>
      </c>
      <c r="H111" s="5">
        <f aca="true" t="shared" si="164" ref="H111:H129">B111+D111</f>
        <v>6</v>
      </c>
      <c r="I111" s="5">
        <f aca="true" t="shared" si="165" ref="I111:I129">H111*6148</f>
        <v>36888</v>
      </c>
      <c r="J111" s="5">
        <v>31540</v>
      </c>
      <c r="K111" s="5">
        <f aca="true" t="shared" si="166" ref="K111:K129">C111*1583</f>
        <v>71235</v>
      </c>
      <c r="L111" s="5">
        <f aca="true" t="shared" si="167" ref="L111:L129">E111*2887</f>
        <v>176107</v>
      </c>
      <c r="M111" s="5">
        <f aca="true" t="shared" si="168" ref="M111:M129">F111*3097</f>
        <v>182723</v>
      </c>
      <c r="N111" s="5">
        <f aca="true" t="shared" si="169" ref="N111:N129">SUM(I111:M111)</f>
        <v>498493</v>
      </c>
      <c r="O111" s="5">
        <f aca="true" t="shared" si="170" ref="O111:O129">K111*98.5%</f>
        <v>70166.475</v>
      </c>
      <c r="P111" s="5">
        <f aca="true" t="shared" si="171" ref="P111:P129">L111*99%</f>
        <v>174345.93</v>
      </c>
      <c r="Q111" s="5">
        <f aca="true" t="shared" si="172" ref="Q111:Q129">M111*98.5%</f>
        <v>179982.155</v>
      </c>
      <c r="R111" s="5">
        <f aca="true" t="shared" si="173" ref="R111:R129">I111+J111</f>
        <v>68428</v>
      </c>
      <c r="S111" s="5">
        <f aca="true" t="shared" si="174" ref="S111:S129">SUM(O111:R111)</f>
        <v>492922.56</v>
      </c>
      <c r="T111" s="5"/>
      <c r="U111" s="5">
        <f aca="true" t="shared" si="175" ref="U111:U129">F111*94</f>
        <v>5546</v>
      </c>
      <c r="V111" s="5"/>
      <c r="W111" s="5">
        <f aca="true" t="shared" si="176" ref="W111:W129">V111*15</f>
        <v>0</v>
      </c>
      <c r="X111" s="21">
        <f aca="true" t="shared" si="177" ref="X111:X129">S111+T111+U111+W111</f>
        <v>498468.56</v>
      </c>
    </row>
    <row r="112" spans="1:24" ht="18.75">
      <c r="A112" s="26" t="s">
        <v>125</v>
      </c>
      <c r="B112" s="5">
        <v>2</v>
      </c>
      <c r="C112" s="5">
        <v>46</v>
      </c>
      <c r="D112" s="5">
        <v>7</v>
      </c>
      <c r="E112" s="5">
        <v>86</v>
      </c>
      <c r="F112" s="5">
        <v>110</v>
      </c>
      <c r="G112" s="5">
        <f t="shared" si="163"/>
        <v>242</v>
      </c>
      <c r="H112" s="5">
        <f t="shared" si="164"/>
        <v>9</v>
      </c>
      <c r="I112" s="5">
        <f t="shared" si="165"/>
        <v>55332</v>
      </c>
      <c r="J112" s="5">
        <v>31540</v>
      </c>
      <c r="K112" s="5">
        <f t="shared" si="166"/>
        <v>72818</v>
      </c>
      <c r="L112" s="5">
        <f t="shared" si="167"/>
        <v>248282</v>
      </c>
      <c r="M112" s="5">
        <f t="shared" si="168"/>
        <v>340670</v>
      </c>
      <c r="N112" s="5">
        <f t="shared" si="169"/>
        <v>748642</v>
      </c>
      <c r="O112" s="5">
        <f t="shared" si="170"/>
        <v>71725.73</v>
      </c>
      <c r="P112" s="5">
        <f t="shared" si="171"/>
        <v>245799.18</v>
      </c>
      <c r="Q112" s="5">
        <f t="shared" si="172"/>
        <v>335559.95</v>
      </c>
      <c r="R112" s="5">
        <f t="shared" si="173"/>
        <v>86872</v>
      </c>
      <c r="S112" s="5">
        <f t="shared" si="174"/>
        <v>739956.86</v>
      </c>
      <c r="T112" s="5"/>
      <c r="U112" s="5">
        <f t="shared" si="175"/>
        <v>10340</v>
      </c>
      <c r="V112" s="5"/>
      <c r="W112" s="5">
        <f t="shared" si="176"/>
        <v>0</v>
      </c>
      <c r="X112" s="21">
        <f t="shared" si="177"/>
        <v>750296.86</v>
      </c>
    </row>
    <row r="113" spans="1:24" ht="18.75">
      <c r="A113" s="26" t="s">
        <v>126</v>
      </c>
      <c r="B113" s="5">
        <v>1</v>
      </c>
      <c r="C113" s="5">
        <v>22</v>
      </c>
      <c r="D113" s="5">
        <v>7</v>
      </c>
      <c r="E113" s="5">
        <v>112</v>
      </c>
      <c r="F113" s="39">
        <v>84</v>
      </c>
      <c r="G113" s="5">
        <f t="shared" si="163"/>
        <v>218</v>
      </c>
      <c r="H113" s="5">
        <f t="shared" si="164"/>
        <v>8</v>
      </c>
      <c r="I113" s="5">
        <f t="shared" si="165"/>
        <v>49184</v>
      </c>
      <c r="J113" s="5">
        <v>31540</v>
      </c>
      <c r="K113" s="5">
        <f t="shared" si="166"/>
        <v>34826</v>
      </c>
      <c r="L113" s="5">
        <f t="shared" si="167"/>
        <v>323344</v>
      </c>
      <c r="M113" s="5">
        <f t="shared" si="168"/>
        <v>260148</v>
      </c>
      <c r="N113" s="5">
        <f t="shared" si="169"/>
        <v>699042</v>
      </c>
      <c r="O113" s="5">
        <f t="shared" si="170"/>
        <v>34303.61</v>
      </c>
      <c r="P113" s="5">
        <f t="shared" si="171"/>
        <v>320110.56</v>
      </c>
      <c r="Q113" s="5">
        <f t="shared" si="172"/>
        <v>256245.78</v>
      </c>
      <c r="R113" s="5">
        <f t="shared" si="173"/>
        <v>80724</v>
      </c>
      <c r="S113" s="5">
        <f t="shared" si="174"/>
        <v>691383.95</v>
      </c>
      <c r="T113" s="5"/>
      <c r="U113" s="5">
        <f t="shared" si="175"/>
        <v>7896</v>
      </c>
      <c r="V113" s="5"/>
      <c r="W113" s="5">
        <f t="shared" si="176"/>
        <v>0</v>
      </c>
      <c r="X113" s="21">
        <f t="shared" si="177"/>
        <v>699279.95</v>
      </c>
    </row>
    <row r="114" spans="1:24" ht="18.75">
      <c r="A114" s="26" t="s">
        <v>127</v>
      </c>
      <c r="B114" s="5">
        <v>1</v>
      </c>
      <c r="C114" s="5">
        <v>23</v>
      </c>
      <c r="D114" s="5">
        <v>5</v>
      </c>
      <c r="E114" s="39">
        <v>75</v>
      </c>
      <c r="F114" s="39">
        <v>57</v>
      </c>
      <c r="G114" s="5">
        <f t="shared" si="163"/>
        <v>155</v>
      </c>
      <c r="H114" s="5">
        <f t="shared" si="164"/>
        <v>6</v>
      </c>
      <c r="I114" s="5">
        <f t="shared" si="165"/>
        <v>36888</v>
      </c>
      <c r="J114" s="5">
        <v>31540</v>
      </c>
      <c r="K114" s="5">
        <f t="shared" si="166"/>
        <v>36409</v>
      </c>
      <c r="L114" s="5">
        <f t="shared" si="167"/>
        <v>216525</v>
      </c>
      <c r="M114" s="5">
        <f t="shared" si="168"/>
        <v>176529</v>
      </c>
      <c r="N114" s="5">
        <f t="shared" si="169"/>
        <v>497891</v>
      </c>
      <c r="O114" s="5">
        <f t="shared" si="170"/>
        <v>35862.865</v>
      </c>
      <c r="P114" s="5">
        <f t="shared" si="171"/>
        <v>214359.75</v>
      </c>
      <c r="Q114" s="5">
        <f t="shared" si="172"/>
        <v>173881.065</v>
      </c>
      <c r="R114" s="5">
        <f t="shared" si="173"/>
        <v>68428</v>
      </c>
      <c r="S114" s="5">
        <f t="shared" si="174"/>
        <v>492531.68</v>
      </c>
      <c r="T114" s="5"/>
      <c r="U114" s="5">
        <f t="shared" si="175"/>
        <v>5358</v>
      </c>
      <c r="V114" s="5"/>
      <c r="W114" s="5">
        <f t="shared" si="176"/>
        <v>0</v>
      </c>
      <c r="X114" s="21">
        <f t="shared" si="177"/>
        <v>497889.68</v>
      </c>
    </row>
    <row r="115" spans="1:24" ht="18.75">
      <c r="A115" s="26" t="s">
        <v>128</v>
      </c>
      <c r="B115" s="5">
        <v>1</v>
      </c>
      <c r="C115" s="5">
        <v>22</v>
      </c>
      <c r="D115" s="5">
        <v>7</v>
      </c>
      <c r="E115" s="39">
        <v>114</v>
      </c>
      <c r="F115" s="39">
        <v>89</v>
      </c>
      <c r="G115" s="5">
        <f t="shared" si="163"/>
        <v>225</v>
      </c>
      <c r="H115" s="5">
        <f t="shared" si="164"/>
        <v>8</v>
      </c>
      <c r="I115" s="5">
        <f t="shared" si="165"/>
        <v>49184</v>
      </c>
      <c r="J115" s="5">
        <v>31540</v>
      </c>
      <c r="K115" s="5">
        <f t="shared" si="166"/>
        <v>34826</v>
      </c>
      <c r="L115" s="5">
        <f t="shared" si="167"/>
        <v>329118</v>
      </c>
      <c r="M115" s="5">
        <f t="shared" si="168"/>
        <v>275633</v>
      </c>
      <c r="N115" s="5">
        <f t="shared" si="169"/>
        <v>720301</v>
      </c>
      <c r="O115" s="5">
        <f t="shared" si="170"/>
        <v>34303.61</v>
      </c>
      <c r="P115" s="5">
        <f t="shared" si="171"/>
        <v>325826.82</v>
      </c>
      <c r="Q115" s="5">
        <f t="shared" si="172"/>
        <v>271498.505</v>
      </c>
      <c r="R115" s="5">
        <f t="shared" si="173"/>
        <v>80724</v>
      </c>
      <c r="S115" s="5">
        <f t="shared" si="174"/>
        <v>712352.935</v>
      </c>
      <c r="T115" s="5"/>
      <c r="U115" s="5">
        <f t="shared" si="175"/>
        <v>8366</v>
      </c>
      <c r="V115" s="5"/>
      <c r="W115" s="5">
        <f t="shared" si="176"/>
        <v>0</v>
      </c>
      <c r="X115" s="21">
        <f t="shared" si="177"/>
        <v>720718.935</v>
      </c>
    </row>
    <row r="116" spans="1:24" ht="18.75">
      <c r="A116" s="26" t="s">
        <v>129</v>
      </c>
      <c r="B116" s="5">
        <v>2</v>
      </c>
      <c r="C116" s="5">
        <v>46</v>
      </c>
      <c r="D116" s="5">
        <v>7</v>
      </c>
      <c r="E116" s="39">
        <v>109</v>
      </c>
      <c r="F116" s="39">
        <v>76</v>
      </c>
      <c r="G116" s="5">
        <f t="shared" si="163"/>
        <v>231</v>
      </c>
      <c r="H116" s="5">
        <f t="shared" si="164"/>
        <v>9</v>
      </c>
      <c r="I116" s="5">
        <f t="shared" si="165"/>
        <v>55332</v>
      </c>
      <c r="J116" s="5">
        <v>31540</v>
      </c>
      <c r="K116" s="5">
        <f t="shared" si="166"/>
        <v>72818</v>
      </c>
      <c r="L116" s="5">
        <f t="shared" si="167"/>
        <v>314683</v>
      </c>
      <c r="M116" s="5">
        <f t="shared" si="168"/>
        <v>235372</v>
      </c>
      <c r="N116" s="5">
        <f t="shared" si="169"/>
        <v>709745</v>
      </c>
      <c r="O116" s="5">
        <f t="shared" si="170"/>
        <v>71725.73</v>
      </c>
      <c r="P116" s="5">
        <f t="shared" si="171"/>
        <v>311536.17</v>
      </c>
      <c r="Q116" s="5">
        <f t="shared" si="172"/>
        <v>231841.41999999998</v>
      </c>
      <c r="R116" s="5">
        <f t="shared" si="173"/>
        <v>86872</v>
      </c>
      <c r="S116" s="5">
        <f t="shared" si="174"/>
        <v>701975.32</v>
      </c>
      <c r="T116" s="5"/>
      <c r="U116" s="5">
        <f t="shared" si="175"/>
        <v>7144</v>
      </c>
      <c r="V116" s="5">
        <v>1</v>
      </c>
      <c r="W116" s="5">
        <f t="shared" si="176"/>
        <v>15</v>
      </c>
      <c r="X116" s="21">
        <f t="shared" si="177"/>
        <v>709134.32</v>
      </c>
    </row>
    <row r="117" spans="1:24" ht="18.75">
      <c r="A117" s="26" t="s">
        <v>130</v>
      </c>
      <c r="B117" s="5">
        <v>2</v>
      </c>
      <c r="C117" s="5">
        <v>46</v>
      </c>
      <c r="D117" s="5">
        <v>5</v>
      </c>
      <c r="E117" s="39">
        <v>62</v>
      </c>
      <c r="F117" s="39">
        <v>83</v>
      </c>
      <c r="G117" s="5">
        <f t="shared" si="163"/>
        <v>191</v>
      </c>
      <c r="H117" s="5">
        <f t="shared" si="164"/>
        <v>7</v>
      </c>
      <c r="I117" s="5">
        <f t="shared" si="165"/>
        <v>43036</v>
      </c>
      <c r="J117" s="5">
        <v>31540</v>
      </c>
      <c r="K117" s="5">
        <f t="shared" si="166"/>
        <v>72818</v>
      </c>
      <c r="L117" s="5">
        <f t="shared" si="167"/>
        <v>178994</v>
      </c>
      <c r="M117" s="5">
        <f t="shared" si="168"/>
        <v>257051</v>
      </c>
      <c r="N117" s="5">
        <f t="shared" si="169"/>
        <v>583439</v>
      </c>
      <c r="O117" s="5">
        <f t="shared" si="170"/>
        <v>71725.73</v>
      </c>
      <c r="P117" s="5">
        <f t="shared" si="171"/>
        <v>177204.06</v>
      </c>
      <c r="Q117" s="5">
        <f t="shared" si="172"/>
        <v>253195.235</v>
      </c>
      <c r="R117" s="5">
        <f t="shared" si="173"/>
        <v>74576</v>
      </c>
      <c r="S117" s="5">
        <f t="shared" si="174"/>
        <v>576701.0249999999</v>
      </c>
      <c r="T117" s="5"/>
      <c r="U117" s="5">
        <f t="shared" si="175"/>
        <v>7802</v>
      </c>
      <c r="V117" s="5"/>
      <c r="W117" s="5">
        <f t="shared" si="176"/>
        <v>0</v>
      </c>
      <c r="X117" s="21">
        <f t="shared" si="177"/>
        <v>584503.0249999999</v>
      </c>
    </row>
    <row r="118" spans="1:24" ht="18.75">
      <c r="A118" s="26" t="s">
        <v>131</v>
      </c>
      <c r="B118" s="5">
        <v>2</v>
      </c>
      <c r="C118" s="5">
        <v>46</v>
      </c>
      <c r="D118" s="5">
        <v>10</v>
      </c>
      <c r="E118" s="5">
        <v>159</v>
      </c>
      <c r="F118" s="5">
        <v>113</v>
      </c>
      <c r="G118" s="5">
        <f t="shared" si="163"/>
        <v>318</v>
      </c>
      <c r="H118" s="5">
        <f t="shared" si="164"/>
        <v>12</v>
      </c>
      <c r="I118" s="5">
        <f t="shared" si="165"/>
        <v>73776</v>
      </c>
      <c r="J118" s="5">
        <v>31540</v>
      </c>
      <c r="K118" s="5">
        <f t="shared" si="166"/>
        <v>72818</v>
      </c>
      <c r="L118" s="5">
        <f t="shared" si="167"/>
        <v>459033</v>
      </c>
      <c r="M118" s="5">
        <f t="shared" si="168"/>
        <v>349961</v>
      </c>
      <c r="N118" s="5">
        <f t="shared" si="169"/>
        <v>987128</v>
      </c>
      <c r="O118" s="5">
        <f t="shared" si="170"/>
        <v>71725.73</v>
      </c>
      <c r="P118" s="5">
        <f t="shared" si="171"/>
        <v>454442.67</v>
      </c>
      <c r="Q118" s="5">
        <f t="shared" si="172"/>
        <v>344711.585</v>
      </c>
      <c r="R118" s="5">
        <f t="shared" si="173"/>
        <v>105316</v>
      </c>
      <c r="S118" s="5">
        <f t="shared" si="174"/>
        <v>976195.9850000001</v>
      </c>
      <c r="T118" s="5"/>
      <c r="U118" s="5">
        <f t="shared" si="175"/>
        <v>10622</v>
      </c>
      <c r="V118" s="5"/>
      <c r="W118" s="5">
        <f t="shared" si="176"/>
        <v>0</v>
      </c>
      <c r="X118" s="21">
        <f t="shared" si="177"/>
        <v>986817.9850000001</v>
      </c>
    </row>
    <row r="119" spans="1:24" ht="18.75">
      <c r="A119" s="26" t="s">
        <v>132</v>
      </c>
      <c r="B119" s="5">
        <v>3</v>
      </c>
      <c r="C119" s="5">
        <v>70</v>
      </c>
      <c r="D119" s="5">
        <v>17</v>
      </c>
      <c r="E119" s="5">
        <v>245</v>
      </c>
      <c r="F119" s="5">
        <v>197</v>
      </c>
      <c r="G119" s="5">
        <f t="shared" si="163"/>
        <v>512</v>
      </c>
      <c r="H119" s="5">
        <f t="shared" si="164"/>
        <v>20</v>
      </c>
      <c r="I119" s="5">
        <f t="shared" si="165"/>
        <v>122960</v>
      </c>
      <c r="J119" s="5">
        <v>31540</v>
      </c>
      <c r="K119" s="5">
        <f t="shared" si="166"/>
        <v>110810</v>
      </c>
      <c r="L119" s="5">
        <f t="shared" si="167"/>
        <v>707315</v>
      </c>
      <c r="M119" s="5">
        <f t="shared" si="168"/>
        <v>610109</v>
      </c>
      <c r="N119" s="5">
        <f t="shared" si="169"/>
        <v>1582734</v>
      </c>
      <c r="O119" s="5">
        <f t="shared" si="170"/>
        <v>109147.84999999999</v>
      </c>
      <c r="P119" s="5">
        <f t="shared" si="171"/>
        <v>700241.85</v>
      </c>
      <c r="Q119" s="5">
        <f t="shared" si="172"/>
        <v>600957.365</v>
      </c>
      <c r="R119" s="5">
        <f t="shared" si="173"/>
        <v>154500</v>
      </c>
      <c r="S119" s="5">
        <f t="shared" si="174"/>
        <v>1564847.065</v>
      </c>
      <c r="T119" s="5"/>
      <c r="U119" s="5">
        <f t="shared" si="175"/>
        <v>18518</v>
      </c>
      <c r="V119" s="5"/>
      <c r="W119" s="5">
        <f t="shared" si="176"/>
        <v>0</v>
      </c>
      <c r="X119" s="21">
        <f t="shared" si="177"/>
        <v>1583365.065</v>
      </c>
    </row>
    <row r="120" spans="1:24" ht="18.75">
      <c r="A120" s="26" t="s">
        <v>133</v>
      </c>
      <c r="B120" s="5">
        <v>1</v>
      </c>
      <c r="C120" s="5">
        <v>22</v>
      </c>
      <c r="D120" s="5">
        <v>5</v>
      </c>
      <c r="E120" s="5">
        <v>84</v>
      </c>
      <c r="F120" s="5">
        <v>56</v>
      </c>
      <c r="G120" s="5">
        <f t="shared" si="163"/>
        <v>162</v>
      </c>
      <c r="H120" s="5">
        <f t="shared" si="164"/>
        <v>6</v>
      </c>
      <c r="I120" s="5">
        <f t="shared" si="165"/>
        <v>36888</v>
      </c>
      <c r="J120" s="5">
        <v>31540</v>
      </c>
      <c r="K120" s="5">
        <f t="shared" si="166"/>
        <v>34826</v>
      </c>
      <c r="L120" s="5">
        <f t="shared" si="167"/>
        <v>242508</v>
      </c>
      <c r="M120" s="5">
        <f t="shared" si="168"/>
        <v>173432</v>
      </c>
      <c r="N120" s="5">
        <f t="shared" si="169"/>
        <v>519194</v>
      </c>
      <c r="O120" s="5">
        <f t="shared" si="170"/>
        <v>34303.61</v>
      </c>
      <c r="P120" s="5">
        <f t="shared" si="171"/>
        <v>240082.91999999998</v>
      </c>
      <c r="Q120" s="5">
        <f t="shared" si="172"/>
        <v>170830.52</v>
      </c>
      <c r="R120" s="5">
        <f t="shared" si="173"/>
        <v>68428</v>
      </c>
      <c r="S120" s="5">
        <f t="shared" si="174"/>
        <v>513645.04999999993</v>
      </c>
      <c r="T120" s="5"/>
      <c r="U120" s="5">
        <f t="shared" si="175"/>
        <v>5264</v>
      </c>
      <c r="V120" s="5"/>
      <c r="W120" s="5">
        <f t="shared" si="176"/>
        <v>0</v>
      </c>
      <c r="X120" s="21">
        <f t="shared" si="177"/>
        <v>518909.04999999993</v>
      </c>
    </row>
    <row r="121" spans="1:24" ht="18.75">
      <c r="A121" s="26" t="s">
        <v>134</v>
      </c>
      <c r="B121" s="5">
        <v>2</v>
      </c>
      <c r="C121" s="5">
        <v>48</v>
      </c>
      <c r="D121" s="5">
        <v>8</v>
      </c>
      <c r="E121" s="5">
        <v>115</v>
      </c>
      <c r="F121" s="5">
        <v>119</v>
      </c>
      <c r="G121" s="5">
        <f t="shared" si="163"/>
        <v>282</v>
      </c>
      <c r="H121" s="5">
        <f t="shared" si="164"/>
        <v>10</v>
      </c>
      <c r="I121" s="5">
        <f t="shared" si="165"/>
        <v>61480</v>
      </c>
      <c r="J121" s="5">
        <v>31540</v>
      </c>
      <c r="K121" s="5">
        <f t="shared" si="166"/>
        <v>75984</v>
      </c>
      <c r="L121" s="5">
        <f t="shared" si="167"/>
        <v>332005</v>
      </c>
      <c r="M121" s="5">
        <f t="shared" si="168"/>
        <v>368543</v>
      </c>
      <c r="N121" s="5">
        <f t="shared" si="169"/>
        <v>869552</v>
      </c>
      <c r="O121" s="5">
        <f t="shared" si="170"/>
        <v>74844.24</v>
      </c>
      <c r="P121" s="5">
        <f t="shared" si="171"/>
        <v>328684.95</v>
      </c>
      <c r="Q121" s="5">
        <f t="shared" si="172"/>
        <v>363014.855</v>
      </c>
      <c r="R121" s="5">
        <f t="shared" si="173"/>
        <v>93020</v>
      </c>
      <c r="S121" s="5">
        <f t="shared" si="174"/>
        <v>859564.0449999999</v>
      </c>
      <c r="T121" s="5"/>
      <c r="U121" s="5">
        <f t="shared" si="175"/>
        <v>11186</v>
      </c>
      <c r="V121" s="5"/>
      <c r="W121" s="5">
        <f t="shared" si="176"/>
        <v>0</v>
      </c>
      <c r="X121" s="21">
        <f t="shared" si="177"/>
        <v>870750.0449999999</v>
      </c>
    </row>
    <row r="122" spans="1:24" ht="18.75">
      <c r="A122" s="26" t="s">
        <v>135</v>
      </c>
      <c r="B122" s="5">
        <v>2</v>
      </c>
      <c r="C122" s="5">
        <v>46</v>
      </c>
      <c r="D122" s="5">
        <v>8</v>
      </c>
      <c r="E122" s="39">
        <v>109</v>
      </c>
      <c r="F122" s="39">
        <v>112</v>
      </c>
      <c r="G122" s="5">
        <f t="shared" si="163"/>
        <v>267</v>
      </c>
      <c r="H122" s="5">
        <f t="shared" si="164"/>
        <v>10</v>
      </c>
      <c r="I122" s="5">
        <f t="shared" si="165"/>
        <v>61480</v>
      </c>
      <c r="J122" s="5">
        <v>31540</v>
      </c>
      <c r="K122" s="5">
        <f t="shared" si="166"/>
        <v>72818</v>
      </c>
      <c r="L122" s="5">
        <f t="shared" si="167"/>
        <v>314683</v>
      </c>
      <c r="M122" s="5">
        <f t="shared" si="168"/>
        <v>346864</v>
      </c>
      <c r="N122" s="5">
        <f t="shared" si="169"/>
        <v>827385</v>
      </c>
      <c r="O122" s="5">
        <f t="shared" si="170"/>
        <v>71725.73</v>
      </c>
      <c r="P122" s="5">
        <f t="shared" si="171"/>
        <v>311536.17</v>
      </c>
      <c r="Q122" s="5">
        <f t="shared" si="172"/>
        <v>341661.04</v>
      </c>
      <c r="R122" s="5">
        <f t="shared" si="173"/>
        <v>93020</v>
      </c>
      <c r="S122" s="5">
        <f t="shared" si="174"/>
        <v>817942.94</v>
      </c>
      <c r="T122" s="5"/>
      <c r="U122" s="5">
        <f t="shared" si="175"/>
        <v>10528</v>
      </c>
      <c r="V122" s="5"/>
      <c r="W122" s="5">
        <f t="shared" si="176"/>
        <v>0</v>
      </c>
      <c r="X122" s="21">
        <f t="shared" si="177"/>
        <v>828470.94</v>
      </c>
    </row>
    <row r="123" spans="1:24" ht="18.75">
      <c r="A123" s="26" t="s">
        <v>136</v>
      </c>
      <c r="B123" s="5">
        <v>1</v>
      </c>
      <c r="C123" s="5">
        <v>23</v>
      </c>
      <c r="D123" s="5">
        <v>6</v>
      </c>
      <c r="E123" s="39">
        <v>62</v>
      </c>
      <c r="F123" s="39">
        <v>109</v>
      </c>
      <c r="G123" s="5">
        <f t="shared" si="163"/>
        <v>194</v>
      </c>
      <c r="H123" s="5">
        <f t="shared" si="164"/>
        <v>7</v>
      </c>
      <c r="I123" s="5">
        <f t="shared" si="165"/>
        <v>43036</v>
      </c>
      <c r="J123" s="5">
        <v>31540</v>
      </c>
      <c r="K123" s="5">
        <f t="shared" si="166"/>
        <v>36409</v>
      </c>
      <c r="L123" s="5">
        <f t="shared" si="167"/>
        <v>178994</v>
      </c>
      <c r="M123" s="5">
        <f t="shared" si="168"/>
        <v>337573</v>
      </c>
      <c r="N123" s="5">
        <f t="shared" si="169"/>
        <v>627552</v>
      </c>
      <c r="O123" s="5">
        <f t="shared" si="170"/>
        <v>35862.865</v>
      </c>
      <c r="P123" s="5">
        <f t="shared" si="171"/>
        <v>177204.06</v>
      </c>
      <c r="Q123" s="5">
        <f t="shared" si="172"/>
        <v>332509.40499999997</v>
      </c>
      <c r="R123" s="5">
        <f t="shared" si="173"/>
        <v>74576</v>
      </c>
      <c r="S123" s="5">
        <f t="shared" si="174"/>
        <v>620152.33</v>
      </c>
      <c r="T123" s="5"/>
      <c r="U123" s="5">
        <f t="shared" si="175"/>
        <v>10246</v>
      </c>
      <c r="V123" s="5"/>
      <c r="W123" s="5">
        <f t="shared" si="176"/>
        <v>0</v>
      </c>
      <c r="X123" s="21">
        <f t="shared" si="177"/>
        <v>630398.33</v>
      </c>
    </row>
    <row r="124" spans="1:24" ht="18.75">
      <c r="A124" s="26" t="s">
        <v>137</v>
      </c>
      <c r="B124" s="5">
        <v>2</v>
      </c>
      <c r="C124" s="5">
        <v>44</v>
      </c>
      <c r="D124" s="5">
        <v>6</v>
      </c>
      <c r="E124" s="5">
        <v>79</v>
      </c>
      <c r="F124" s="5">
        <v>82</v>
      </c>
      <c r="G124" s="5">
        <f t="shared" si="163"/>
        <v>205</v>
      </c>
      <c r="H124" s="5">
        <f t="shared" si="164"/>
        <v>8</v>
      </c>
      <c r="I124" s="5">
        <f t="shared" si="165"/>
        <v>49184</v>
      </c>
      <c r="J124" s="5">
        <v>31540</v>
      </c>
      <c r="K124" s="5">
        <f t="shared" si="166"/>
        <v>69652</v>
      </c>
      <c r="L124" s="5">
        <f t="shared" si="167"/>
        <v>228073</v>
      </c>
      <c r="M124" s="5">
        <f t="shared" si="168"/>
        <v>253954</v>
      </c>
      <c r="N124" s="5">
        <f t="shared" si="169"/>
        <v>632403</v>
      </c>
      <c r="O124" s="5">
        <f t="shared" si="170"/>
        <v>68607.22</v>
      </c>
      <c r="P124" s="5">
        <f t="shared" si="171"/>
        <v>225792.27</v>
      </c>
      <c r="Q124" s="5">
        <f t="shared" si="172"/>
        <v>250144.69</v>
      </c>
      <c r="R124" s="5">
        <f t="shared" si="173"/>
        <v>80724</v>
      </c>
      <c r="S124" s="5">
        <f t="shared" si="174"/>
        <v>625268.1799999999</v>
      </c>
      <c r="T124" s="5"/>
      <c r="U124" s="5">
        <f t="shared" si="175"/>
        <v>7708</v>
      </c>
      <c r="V124" s="5"/>
      <c r="W124" s="5">
        <f t="shared" si="176"/>
        <v>0</v>
      </c>
      <c r="X124" s="21">
        <f t="shared" si="177"/>
        <v>632976.1799999999</v>
      </c>
    </row>
    <row r="125" spans="1:24" ht="18.75">
      <c r="A125" s="26" t="s">
        <v>138</v>
      </c>
      <c r="B125" s="5">
        <v>2</v>
      </c>
      <c r="C125" s="5">
        <v>46</v>
      </c>
      <c r="D125" s="5">
        <v>8</v>
      </c>
      <c r="E125" s="39">
        <v>111</v>
      </c>
      <c r="F125" s="39">
        <v>102</v>
      </c>
      <c r="G125" s="5">
        <f t="shared" si="163"/>
        <v>259</v>
      </c>
      <c r="H125" s="5">
        <f t="shared" si="164"/>
        <v>10</v>
      </c>
      <c r="I125" s="5">
        <f t="shared" si="165"/>
        <v>61480</v>
      </c>
      <c r="J125" s="5">
        <v>31540</v>
      </c>
      <c r="K125" s="5">
        <f t="shared" si="166"/>
        <v>72818</v>
      </c>
      <c r="L125" s="5">
        <f t="shared" si="167"/>
        <v>320457</v>
      </c>
      <c r="M125" s="5">
        <f t="shared" si="168"/>
        <v>315894</v>
      </c>
      <c r="N125" s="5">
        <f t="shared" si="169"/>
        <v>802189</v>
      </c>
      <c r="O125" s="5">
        <f t="shared" si="170"/>
        <v>71725.73</v>
      </c>
      <c r="P125" s="5">
        <f t="shared" si="171"/>
        <v>317252.43</v>
      </c>
      <c r="Q125" s="5">
        <f t="shared" si="172"/>
        <v>311155.58999999997</v>
      </c>
      <c r="R125" s="5">
        <f t="shared" si="173"/>
        <v>93020</v>
      </c>
      <c r="S125" s="5">
        <f t="shared" si="174"/>
        <v>793153.75</v>
      </c>
      <c r="T125" s="5"/>
      <c r="U125" s="5">
        <f t="shared" si="175"/>
        <v>9588</v>
      </c>
      <c r="V125" s="5"/>
      <c r="W125" s="5">
        <f t="shared" si="176"/>
        <v>0</v>
      </c>
      <c r="X125" s="21">
        <f t="shared" si="177"/>
        <v>802741.75</v>
      </c>
    </row>
    <row r="126" spans="1:24" ht="18.75">
      <c r="A126" s="26" t="s">
        <v>139</v>
      </c>
      <c r="B126" s="5">
        <v>2</v>
      </c>
      <c r="C126" s="5">
        <v>46</v>
      </c>
      <c r="D126" s="5">
        <v>6</v>
      </c>
      <c r="E126" s="39">
        <v>57</v>
      </c>
      <c r="F126" s="39">
        <v>106</v>
      </c>
      <c r="G126" s="5">
        <f t="shared" si="163"/>
        <v>209</v>
      </c>
      <c r="H126" s="5">
        <f t="shared" si="164"/>
        <v>8</v>
      </c>
      <c r="I126" s="5">
        <f t="shared" si="165"/>
        <v>49184</v>
      </c>
      <c r="J126" s="5">
        <v>31540</v>
      </c>
      <c r="K126" s="5">
        <f t="shared" si="166"/>
        <v>72818</v>
      </c>
      <c r="L126" s="5">
        <f t="shared" si="167"/>
        <v>164559</v>
      </c>
      <c r="M126" s="5">
        <f t="shared" si="168"/>
        <v>328282</v>
      </c>
      <c r="N126" s="5">
        <f t="shared" si="169"/>
        <v>646383</v>
      </c>
      <c r="O126" s="5">
        <f t="shared" si="170"/>
        <v>71725.73</v>
      </c>
      <c r="P126" s="5">
        <f t="shared" si="171"/>
        <v>162913.41</v>
      </c>
      <c r="Q126" s="5">
        <f t="shared" si="172"/>
        <v>323357.77</v>
      </c>
      <c r="R126" s="5">
        <f t="shared" si="173"/>
        <v>80724</v>
      </c>
      <c r="S126" s="5">
        <f t="shared" si="174"/>
        <v>638720.91</v>
      </c>
      <c r="T126" s="5"/>
      <c r="U126" s="5">
        <f t="shared" si="175"/>
        <v>9964</v>
      </c>
      <c r="V126" s="5"/>
      <c r="W126" s="5">
        <f t="shared" si="176"/>
        <v>0</v>
      </c>
      <c r="X126" s="21">
        <f t="shared" si="177"/>
        <v>648684.91</v>
      </c>
    </row>
    <row r="127" spans="1:24" ht="18.75">
      <c r="A127" s="26" t="s">
        <v>140</v>
      </c>
      <c r="B127" s="5">
        <v>2</v>
      </c>
      <c r="C127" s="5">
        <v>44</v>
      </c>
      <c r="D127" s="5">
        <v>7</v>
      </c>
      <c r="E127" s="5">
        <v>111</v>
      </c>
      <c r="F127" s="5">
        <v>81</v>
      </c>
      <c r="G127" s="5">
        <f t="shared" si="163"/>
        <v>236</v>
      </c>
      <c r="H127" s="5">
        <f t="shared" si="164"/>
        <v>9</v>
      </c>
      <c r="I127" s="5">
        <f t="shared" si="165"/>
        <v>55332</v>
      </c>
      <c r="J127" s="5">
        <v>31540</v>
      </c>
      <c r="K127" s="5">
        <f t="shared" si="166"/>
        <v>69652</v>
      </c>
      <c r="L127" s="5">
        <f t="shared" si="167"/>
        <v>320457</v>
      </c>
      <c r="M127" s="5">
        <f t="shared" si="168"/>
        <v>250857</v>
      </c>
      <c r="N127" s="5">
        <f t="shared" si="169"/>
        <v>727838</v>
      </c>
      <c r="O127" s="5">
        <f t="shared" si="170"/>
        <v>68607.22</v>
      </c>
      <c r="P127" s="5">
        <f t="shared" si="171"/>
        <v>317252.43</v>
      </c>
      <c r="Q127" s="5">
        <f t="shared" si="172"/>
        <v>247094.145</v>
      </c>
      <c r="R127" s="5">
        <f t="shared" si="173"/>
        <v>86872</v>
      </c>
      <c r="S127" s="5">
        <f t="shared" si="174"/>
        <v>719825.795</v>
      </c>
      <c r="T127" s="5"/>
      <c r="U127" s="5">
        <f t="shared" si="175"/>
        <v>7614</v>
      </c>
      <c r="V127" s="5"/>
      <c r="W127" s="5">
        <f t="shared" si="176"/>
        <v>0</v>
      </c>
      <c r="X127" s="21">
        <f t="shared" si="177"/>
        <v>727439.795</v>
      </c>
    </row>
    <row r="128" spans="1:24" ht="18.75">
      <c r="A128" s="26" t="s">
        <v>141</v>
      </c>
      <c r="B128" s="5">
        <v>2</v>
      </c>
      <c r="C128" s="5">
        <v>46</v>
      </c>
      <c r="D128" s="5">
        <v>8</v>
      </c>
      <c r="E128" s="5">
        <v>115</v>
      </c>
      <c r="F128" s="5">
        <v>104</v>
      </c>
      <c r="G128" s="5">
        <f t="shared" si="163"/>
        <v>265</v>
      </c>
      <c r="H128" s="5">
        <f t="shared" si="164"/>
        <v>10</v>
      </c>
      <c r="I128" s="5">
        <f t="shared" si="165"/>
        <v>61480</v>
      </c>
      <c r="J128" s="5">
        <v>31540</v>
      </c>
      <c r="K128" s="5">
        <f t="shared" si="166"/>
        <v>72818</v>
      </c>
      <c r="L128" s="5">
        <f t="shared" si="167"/>
        <v>332005</v>
      </c>
      <c r="M128" s="5">
        <f t="shared" si="168"/>
        <v>322088</v>
      </c>
      <c r="N128" s="5">
        <f t="shared" si="169"/>
        <v>819931</v>
      </c>
      <c r="O128" s="5">
        <f t="shared" si="170"/>
        <v>71725.73</v>
      </c>
      <c r="P128" s="5">
        <f t="shared" si="171"/>
        <v>328684.95</v>
      </c>
      <c r="Q128" s="5">
        <f t="shared" si="172"/>
        <v>317256.68</v>
      </c>
      <c r="R128" s="5">
        <f t="shared" si="173"/>
        <v>93020</v>
      </c>
      <c r="S128" s="5">
        <f t="shared" si="174"/>
        <v>810687.36</v>
      </c>
      <c r="T128" s="5"/>
      <c r="U128" s="5">
        <f t="shared" si="175"/>
        <v>9776</v>
      </c>
      <c r="V128" s="5"/>
      <c r="W128" s="5">
        <f t="shared" si="176"/>
        <v>0</v>
      </c>
      <c r="X128" s="21">
        <f t="shared" si="177"/>
        <v>820463.36</v>
      </c>
    </row>
    <row r="129" spans="1:24" ht="18.75">
      <c r="A129" s="26" t="s">
        <v>142</v>
      </c>
      <c r="B129" s="5">
        <v>1</v>
      </c>
      <c r="C129" s="5">
        <v>23</v>
      </c>
      <c r="D129" s="5">
        <v>7</v>
      </c>
      <c r="E129" s="39">
        <v>109</v>
      </c>
      <c r="F129" s="39">
        <v>79</v>
      </c>
      <c r="G129" s="5">
        <f t="shared" si="163"/>
        <v>211</v>
      </c>
      <c r="H129" s="5">
        <f t="shared" si="164"/>
        <v>8</v>
      </c>
      <c r="I129" s="5">
        <f t="shared" si="165"/>
        <v>49184</v>
      </c>
      <c r="J129" s="5">
        <v>31540</v>
      </c>
      <c r="K129" s="5">
        <f t="shared" si="166"/>
        <v>36409</v>
      </c>
      <c r="L129" s="5">
        <f t="shared" si="167"/>
        <v>314683</v>
      </c>
      <c r="M129" s="5">
        <f t="shared" si="168"/>
        <v>244663</v>
      </c>
      <c r="N129" s="5">
        <f t="shared" si="169"/>
        <v>676479</v>
      </c>
      <c r="O129" s="5">
        <f t="shared" si="170"/>
        <v>35862.865</v>
      </c>
      <c r="P129" s="5">
        <f t="shared" si="171"/>
        <v>311536.17</v>
      </c>
      <c r="Q129" s="5">
        <f t="shared" si="172"/>
        <v>240993.055</v>
      </c>
      <c r="R129" s="5">
        <f t="shared" si="173"/>
        <v>80724</v>
      </c>
      <c r="S129" s="5">
        <f t="shared" si="174"/>
        <v>669116.09</v>
      </c>
      <c r="T129" s="5"/>
      <c r="U129" s="5">
        <f t="shared" si="175"/>
        <v>7426</v>
      </c>
      <c r="V129" s="5"/>
      <c r="W129" s="5">
        <f t="shared" si="176"/>
        <v>0</v>
      </c>
      <c r="X129" s="21">
        <f t="shared" si="177"/>
        <v>676542.09</v>
      </c>
    </row>
    <row r="130" spans="1:24" ht="15.75">
      <c r="A130" s="40" t="s">
        <v>143</v>
      </c>
      <c r="B130" s="40">
        <f aca="true" t="shared" si="178" ref="B130:N130">SUM(B131:B142)</f>
        <v>26</v>
      </c>
      <c r="C130" s="40">
        <f t="shared" si="178"/>
        <v>589</v>
      </c>
      <c r="D130" s="40">
        <f t="shared" si="178"/>
        <v>83</v>
      </c>
      <c r="E130" s="40">
        <f t="shared" si="178"/>
        <v>1191</v>
      </c>
      <c r="F130" s="40">
        <f t="shared" si="178"/>
        <v>1118</v>
      </c>
      <c r="G130" s="40">
        <f t="shared" si="178"/>
        <v>2898</v>
      </c>
      <c r="H130" s="40">
        <f t="shared" si="178"/>
        <v>109</v>
      </c>
      <c r="I130" s="39">
        <f t="shared" si="178"/>
        <v>670132</v>
      </c>
      <c r="J130" s="39">
        <f t="shared" si="178"/>
        <v>378480</v>
      </c>
      <c r="K130" s="39">
        <f t="shared" si="178"/>
        <v>932387</v>
      </c>
      <c r="L130" s="39">
        <f t="shared" si="178"/>
        <v>3438417</v>
      </c>
      <c r="M130" s="39">
        <f t="shared" si="178"/>
        <v>3462446</v>
      </c>
      <c r="N130" s="39">
        <f t="shared" si="178"/>
        <v>8881862</v>
      </c>
      <c r="O130" s="39"/>
      <c r="P130" s="39"/>
      <c r="Q130" s="39"/>
      <c r="R130" s="39"/>
      <c r="S130" s="39"/>
      <c r="T130" s="39">
        <f>SUM(T131)</f>
        <v>0</v>
      </c>
      <c r="U130" s="39"/>
      <c r="V130" s="39"/>
      <c r="W130" s="39"/>
      <c r="X130" s="39"/>
    </row>
    <row r="131" spans="1:24" ht="18.75">
      <c r="A131" s="26" t="s">
        <v>144</v>
      </c>
      <c r="B131" s="5">
        <v>2</v>
      </c>
      <c r="C131" s="5">
        <v>48</v>
      </c>
      <c r="D131" s="5">
        <v>6</v>
      </c>
      <c r="E131" s="5">
        <v>84</v>
      </c>
      <c r="F131" s="5">
        <v>79</v>
      </c>
      <c r="G131" s="5">
        <f aca="true" t="shared" si="179" ref="G131:G142">F131+E131+C131</f>
        <v>211</v>
      </c>
      <c r="H131" s="5">
        <f aca="true" t="shared" si="180" ref="H131:H142">B131+D131</f>
        <v>8</v>
      </c>
      <c r="I131" s="5">
        <f aca="true" t="shared" si="181" ref="I131:I142">H131*6148</f>
        <v>49184</v>
      </c>
      <c r="J131" s="5">
        <v>31540</v>
      </c>
      <c r="K131" s="5">
        <f aca="true" t="shared" si="182" ref="K131:K142">C131*1583</f>
        <v>75984</v>
      </c>
      <c r="L131" s="5">
        <f aca="true" t="shared" si="183" ref="L131:L142">E131*2887</f>
        <v>242508</v>
      </c>
      <c r="M131" s="5">
        <f aca="true" t="shared" si="184" ref="M131:M142">F131*3097</f>
        <v>244663</v>
      </c>
      <c r="N131" s="5">
        <f aca="true" t="shared" si="185" ref="N131:N142">SUM(I131:M131)</f>
        <v>643879</v>
      </c>
      <c r="O131" s="5">
        <f aca="true" t="shared" si="186" ref="O131:O142">K131*98.5%</f>
        <v>74844.24</v>
      </c>
      <c r="P131" s="5">
        <f aca="true" t="shared" si="187" ref="P131:P142">L131*99%</f>
        <v>240082.91999999998</v>
      </c>
      <c r="Q131" s="5">
        <f aca="true" t="shared" si="188" ref="Q131:Q142">M131*98.5%</f>
        <v>240993.055</v>
      </c>
      <c r="R131" s="5">
        <f aca="true" t="shared" si="189" ref="R131:R142">I131+J131</f>
        <v>80724</v>
      </c>
      <c r="S131" s="5">
        <f aca="true" t="shared" si="190" ref="S131:S142">SUM(O131:R131)</f>
        <v>636644.215</v>
      </c>
      <c r="T131" s="5"/>
      <c r="U131" s="5">
        <f aca="true" t="shared" si="191" ref="U131:U142">F131*94</f>
        <v>7426</v>
      </c>
      <c r="V131" s="5"/>
      <c r="W131" s="5">
        <f aca="true" t="shared" si="192" ref="W131:W142">V131*15</f>
        <v>0</v>
      </c>
      <c r="X131" s="21">
        <f aca="true" t="shared" si="193" ref="X131:X142">S131+T131+U131+W131</f>
        <v>644070.215</v>
      </c>
    </row>
    <row r="132" spans="1:24" ht="18.75">
      <c r="A132" s="26" t="s">
        <v>145</v>
      </c>
      <c r="B132" s="5">
        <v>2</v>
      </c>
      <c r="C132" s="5">
        <v>46</v>
      </c>
      <c r="D132" s="5">
        <v>8</v>
      </c>
      <c r="E132" s="5">
        <v>112</v>
      </c>
      <c r="F132" s="5">
        <v>112</v>
      </c>
      <c r="G132" s="5">
        <f t="shared" si="179"/>
        <v>270</v>
      </c>
      <c r="H132" s="5">
        <f t="shared" si="180"/>
        <v>10</v>
      </c>
      <c r="I132" s="5">
        <f t="shared" si="181"/>
        <v>61480</v>
      </c>
      <c r="J132" s="5">
        <v>31540</v>
      </c>
      <c r="K132" s="5">
        <f t="shared" si="182"/>
        <v>72818</v>
      </c>
      <c r="L132" s="5">
        <f t="shared" si="183"/>
        <v>323344</v>
      </c>
      <c r="M132" s="5">
        <f t="shared" si="184"/>
        <v>346864</v>
      </c>
      <c r="N132" s="5">
        <f t="shared" si="185"/>
        <v>836046</v>
      </c>
      <c r="O132" s="5">
        <f t="shared" si="186"/>
        <v>71725.73</v>
      </c>
      <c r="P132" s="5">
        <f t="shared" si="187"/>
        <v>320110.56</v>
      </c>
      <c r="Q132" s="5">
        <f t="shared" si="188"/>
        <v>341661.04</v>
      </c>
      <c r="R132" s="5">
        <f t="shared" si="189"/>
        <v>93020</v>
      </c>
      <c r="S132" s="5">
        <f t="shared" si="190"/>
        <v>826517.33</v>
      </c>
      <c r="T132" s="5"/>
      <c r="U132" s="5">
        <f t="shared" si="191"/>
        <v>10528</v>
      </c>
      <c r="V132" s="5"/>
      <c r="W132" s="5">
        <f t="shared" si="192"/>
        <v>0</v>
      </c>
      <c r="X132" s="21">
        <f t="shared" si="193"/>
        <v>837045.33</v>
      </c>
    </row>
    <row r="133" spans="1:24" ht="18.75">
      <c r="A133" s="26" t="s">
        <v>146</v>
      </c>
      <c r="B133" s="5">
        <v>1</v>
      </c>
      <c r="C133" s="5">
        <v>23</v>
      </c>
      <c r="D133" s="5">
        <v>3</v>
      </c>
      <c r="E133" s="5">
        <v>43</v>
      </c>
      <c r="F133" s="5">
        <v>39</v>
      </c>
      <c r="G133" s="5">
        <f t="shared" si="179"/>
        <v>105</v>
      </c>
      <c r="H133" s="5">
        <f t="shared" si="180"/>
        <v>4</v>
      </c>
      <c r="I133" s="5">
        <f t="shared" si="181"/>
        <v>24592</v>
      </c>
      <c r="J133" s="5">
        <v>31540</v>
      </c>
      <c r="K133" s="5">
        <f t="shared" si="182"/>
        <v>36409</v>
      </c>
      <c r="L133" s="5">
        <f t="shared" si="183"/>
        <v>124141</v>
      </c>
      <c r="M133" s="5">
        <f t="shared" si="184"/>
        <v>120783</v>
      </c>
      <c r="N133" s="5">
        <f t="shared" si="185"/>
        <v>337465</v>
      </c>
      <c r="O133" s="5">
        <f t="shared" si="186"/>
        <v>35862.865</v>
      </c>
      <c r="P133" s="5">
        <f t="shared" si="187"/>
        <v>122899.59</v>
      </c>
      <c r="Q133" s="5">
        <f t="shared" si="188"/>
        <v>118971.255</v>
      </c>
      <c r="R133" s="5">
        <f t="shared" si="189"/>
        <v>56132</v>
      </c>
      <c r="S133" s="5">
        <f t="shared" si="190"/>
        <v>333865.70999999996</v>
      </c>
      <c r="T133" s="5"/>
      <c r="U133" s="5">
        <f t="shared" si="191"/>
        <v>3666</v>
      </c>
      <c r="V133" s="5"/>
      <c r="W133" s="5">
        <f t="shared" si="192"/>
        <v>0</v>
      </c>
      <c r="X133" s="21">
        <f t="shared" si="193"/>
        <v>337531.70999999996</v>
      </c>
    </row>
    <row r="134" spans="1:24" ht="18.75">
      <c r="A134" s="26" t="s">
        <v>147</v>
      </c>
      <c r="B134" s="5">
        <v>2</v>
      </c>
      <c r="C134" s="5">
        <v>45</v>
      </c>
      <c r="D134" s="5">
        <v>7</v>
      </c>
      <c r="E134" s="5">
        <v>85</v>
      </c>
      <c r="F134" s="5">
        <v>106</v>
      </c>
      <c r="G134" s="5">
        <f t="shared" si="179"/>
        <v>236</v>
      </c>
      <c r="H134" s="5">
        <f t="shared" si="180"/>
        <v>9</v>
      </c>
      <c r="I134" s="5">
        <f t="shared" si="181"/>
        <v>55332</v>
      </c>
      <c r="J134" s="5">
        <v>31540</v>
      </c>
      <c r="K134" s="5">
        <f t="shared" si="182"/>
        <v>71235</v>
      </c>
      <c r="L134" s="5">
        <f t="shared" si="183"/>
        <v>245395</v>
      </c>
      <c r="M134" s="5">
        <f t="shared" si="184"/>
        <v>328282</v>
      </c>
      <c r="N134" s="5">
        <f t="shared" si="185"/>
        <v>731784</v>
      </c>
      <c r="O134" s="5">
        <f t="shared" si="186"/>
        <v>70166.475</v>
      </c>
      <c r="P134" s="5">
        <f t="shared" si="187"/>
        <v>242941.05</v>
      </c>
      <c r="Q134" s="5">
        <f t="shared" si="188"/>
        <v>323357.77</v>
      </c>
      <c r="R134" s="5">
        <f t="shared" si="189"/>
        <v>86872</v>
      </c>
      <c r="S134" s="5">
        <f t="shared" si="190"/>
        <v>723337.295</v>
      </c>
      <c r="T134" s="5"/>
      <c r="U134" s="5">
        <f t="shared" si="191"/>
        <v>9964</v>
      </c>
      <c r="V134" s="5"/>
      <c r="W134" s="5">
        <f t="shared" si="192"/>
        <v>0</v>
      </c>
      <c r="X134" s="21">
        <f t="shared" si="193"/>
        <v>733301.295</v>
      </c>
    </row>
    <row r="135" spans="1:24" ht="18.75">
      <c r="A135" s="26" t="s">
        <v>148</v>
      </c>
      <c r="B135" s="5">
        <v>2</v>
      </c>
      <c r="C135" s="5">
        <v>45</v>
      </c>
      <c r="D135" s="5">
        <v>6</v>
      </c>
      <c r="E135" s="5">
        <v>107</v>
      </c>
      <c r="F135" s="5">
        <v>60</v>
      </c>
      <c r="G135" s="5">
        <f t="shared" si="179"/>
        <v>212</v>
      </c>
      <c r="H135" s="5">
        <f t="shared" si="180"/>
        <v>8</v>
      </c>
      <c r="I135" s="5">
        <f t="shared" si="181"/>
        <v>49184</v>
      </c>
      <c r="J135" s="5">
        <v>31540</v>
      </c>
      <c r="K135" s="5">
        <f t="shared" si="182"/>
        <v>71235</v>
      </c>
      <c r="L135" s="5">
        <f t="shared" si="183"/>
        <v>308909</v>
      </c>
      <c r="M135" s="5">
        <f t="shared" si="184"/>
        <v>185820</v>
      </c>
      <c r="N135" s="5">
        <f t="shared" si="185"/>
        <v>646688</v>
      </c>
      <c r="O135" s="5">
        <f t="shared" si="186"/>
        <v>70166.475</v>
      </c>
      <c r="P135" s="5">
        <f t="shared" si="187"/>
        <v>305819.91</v>
      </c>
      <c r="Q135" s="5">
        <f t="shared" si="188"/>
        <v>183032.7</v>
      </c>
      <c r="R135" s="5">
        <f t="shared" si="189"/>
        <v>80724</v>
      </c>
      <c r="S135" s="5">
        <f t="shared" si="190"/>
        <v>639743.085</v>
      </c>
      <c r="T135" s="5"/>
      <c r="U135" s="5">
        <f t="shared" si="191"/>
        <v>5640</v>
      </c>
      <c r="V135" s="5"/>
      <c r="W135" s="5">
        <f t="shared" si="192"/>
        <v>0</v>
      </c>
      <c r="X135" s="21">
        <f t="shared" si="193"/>
        <v>645383.085</v>
      </c>
    </row>
    <row r="136" spans="1:24" ht="18.75">
      <c r="A136" s="26" t="s">
        <v>149</v>
      </c>
      <c r="B136" s="5">
        <v>2</v>
      </c>
      <c r="C136" s="5">
        <v>46</v>
      </c>
      <c r="D136" s="5">
        <v>8</v>
      </c>
      <c r="E136" s="5">
        <v>109</v>
      </c>
      <c r="F136" s="5">
        <v>112</v>
      </c>
      <c r="G136" s="5">
        <f t="shared" si="179"/>
        <v>267</v>
      </c>
      <c r="H136" s="5">
        <f t="shared" si="180"/>
        <v>10</v>
      </c>
      <c r="I136" s="5">
        <f t="shared" si="181"/>
        <v>61480</v>
      </c>
      <c r="J136" s="5">
        <v>31540</v>
      </c>
      <c r="K136" s="5">
        <f t="shared" si="182"/>
        <v>72818</v>
      </c>
      <c r="L136" s="5">
        <f t="shared" si="183"/>
        <v>314683</v>
      </c>
      <c r="M136" s="5">
        <f t="shared" si="184"/>
        <v>346864</v>
      </c>
      <c r="N136" s="5">
        <f t="shared" si="185"/>
        <v>827385</v>
      </c>
      <c r="O136" s="5">
        <f t="shared" si="186"/>
        <v>71725.73</v>
      </c>
      <c r="P136" s="5">
        <f t="shared" si="187"/>
        <v>311536.17</v>
      </c>
      <c r="Q136" s="5">
        <f t="shared" si="188"/>
        <v>341661.04</v>
      </c>
      <c r="R136" s="5">
        <f t="shared" si="189"/>
        <v>93020</v>
      </c>
      <c r="S136" s="5">
        <f t="shared" si="190"/>
        <v>817942.94</v>
      </c>
      <c r="T136" s="5"/>
      <c r="U136" s="5">
        <f t="shared" si="191"/>
        <v>10528</v>
      </c>
      <c r="V136" s="5"/>
      <c r="W136" s="5">
        <f t="shared" si="192"/>
        <v>0</v>
      </c>
      <c r="X136" s="21">
        <f t="shared" si="193"/>
        <v>828470.94</v>
      </c>
    </row>
    <row r="137" spans="1:24" ht="18.75">
      <c r="A137" s="26" t="s">
        <v>150</v>
      </c>
      <c r="B137" s="5">
        <v>3</v>
      </c>
      <c r="C137" s="5">
        <v>66</v>
      </c>
      <c r="D137" s="5">
        <v>9</v>
      </c>
      <c r="E137" s="5">
        <v>91</v>
      </c>
      <c r="F137" s="5">
        <v>160</v>
      </c>
      <c r="G137" s="5">
        <f t="shared" si="179"/>
        <v>317</v>
      </c>
      <c r="H137" s="5">
        <f t="shared" si="180"/>
        <v>12</v>
      </c>
      <c r="I137" s="5">
        <f t="shared" si="181"/>
        <v>73776</v>
      </c>
      <c r="J137" s="5">
        <v>31540</v>
      </c>
      <c r="K137" s="5">
        <f t="shared" si="182"/>
        <v>104478</v>
      </c>
      <c r="L137" s="5">
        <f t="shared" si="183"/>
        <v>262717</v>
      </c>
      <c r="M137" s="5">
        <f t="shared" si="184"/>
        <v>495520</v>
      </c>
      <c r="N137" s="5">
        <f t="shared" si="185"/>
        <v>968031</v>
      </c>
      <c r="O137" s="5">
        <f t="shared" si="186"/>
        <v>102910.83</v>
      </c>
      <c r="P137" s="5">
        <f t="shared" si="187"/>
        <v>260089.83</v>
      </c>
      <c r="Q137" s="5">
        <f t="shared" si="188"/>
        <v>488087.2</v>
      </c>
      <c r="R137" s="5">
        <f t="shared" si="189"/>
        <v>105316</v>
      </c>
      <c r="S137" s="5">
        <f t="shared" si="190"/>
        <v>956403.86</v>
      </c>
      <c r="T137" s="5"/>
      <c r="U137" s="5">
        <f t="shared" si="191"/>
        <v>15040</v>
      </c>
      <c r="V137" s="5"/>
      <c r="W137" s="5">
        <f t="shared" si="192"/>
        <v>0</v>
      </c>
      <c r="X137" s="21">
        <f t="shared" si="193"/>
        <v>971443.86</v>
      </c>
    </row>
    <row r="138" spans="1:24" ht="18.75">
      <c r="A138" s="26" t="s">
        <v>151</v>
      </c>
      <c r="B138" s="5">
        <v>1</v>
      </c>
      <c r="C138" s="5">
        <v>23</v>
      </c>
      <c r="D138" s="5">
        <v>7</v>
      </c>
      <c r="E138" s="5">
        <v>107</v>
      </c>
      <c r="F138" s="5">
        <v>76</v>
      </c>
      <c r="G138" s="5">
        <f t="shared" si="179"/>
        <v>206</v>
      </c>
      <c r="H138" s="5">
        <f t="shared" si="180"/>
        <v>8</v>
      </c>
      <c r="I138" s="5">
        <f t="shared" si="181"/>
        <v>49184</v>
      </c>
      <c r="J138" s="5">
        <v>31540</v>
      </c>
      <c r="K138" s="5">
        <f t="shared" si="182"/>
        <v>36409</v>
      </c>
      <c r="L138" s="5">
        <f t="shared" si="183"/>
        <v>308909</v>
      </c>
      <c r="M138" s="5">
        <f t="shared" si="184"/>
        <v>235372</v>
      </c>
      <c r="N138" s="5">
        <f t="shared" si="185"/>
        <v>661414</v>
      </c>
      <c r="O138" s="5">
        <f t="shared" si="186"/>
        <v>35862.865</v>
      </c>
      <c r="P138" s="5">
        <f t="shared" si="187"/>
        <v>305819.91</v>
      </c>
      <c r="Q138" s="5">
        <f t="shared" si="188"/>
        <v>231841.41999999998</v>
      </c>
      <c r="R138" s="5">
        <f t="shared" si="189"/>
        <v>80724</v>
      </c>
      <c r="S138" s="5">
        <f t="shared" si="190"/>
        <v>654248.195</v>
      </c>
      <c r="T138" s="5"/>
      <c r="U138" s="5">
        <f t="shared" si="191"/>
        <v>7144</v>
      </c>
      <c r="V138" s="5"/>
      <c r="W138" s="5">
        <f t="shared" si="192"/>
        <v>0</v>
      </c>
      <c r="X138" s="21">
        <f t="shared" si="193"/>
        <v>661392.195</v>
      </c>
    </row>
    <row r="139" spans="1:24" ht="18.75">
      <c r="A139" s="26" t="s">
        <v>152</v>
      </c>
      <c r="B139" s="5">
        <v>4</v>
      </c>
      <c r="C139" s="5">
        <v>90</v>
      </c>
      <c r="D139" s="5">
        <v>8</v>
      </c>
      <c r="E139" s="5">
        <v>124</v>
      </c>
      <c r="F139" s="5">
        <v>106</v>
      </c>
      <c r="G139" s="5">
        <f t="shared" si="179"/>
        <v>320</v>
      </c>
      <c r="H139" s="5">
        <f t="shared" si="180"/>
        <v>12</v>
      </c>
      <c r="I139" s="5">
        <f t="shared" si="181"/>
        <v>73776</v>
      </c>
      <c r="J139" s="5">
        <v>31540</v>
      </c>
      <c r="K139" s="5">
        <f t="shared" si="182"/>
        <v>142470</v>
      </c>
      <c r="L139" s="5">
        <f t="shared" si="183"/>
        <v>357988</v>
      </c>
      <c r="M139" s="5">
        <f t="shared" si="184"/>
        <v>328282</v>
      </c>
      <c r="N139" s="5">
        <f t="shared" si="185"/>
        <v>934056</v>
      </c>
      <c r="O139" s="5">
        <f t="shared" si="186"/>
        <v>140332.95</v>
      </c>
      <c r="P139" s="5">
        <f t="shared" si="187"/>
        <v>354408.12</v>
      </c>
      <c r="Q139" s="5">
        <f t="shared" si="188"/>
        <v>323357.77</v>
      </c>
      <c r="R139" s="5">
        <f t="shared" si="189"/>
        <v>105316</v>
      </c>
      <c r="S139" s="5">
        <f t="shared" si="190"/>
        <v>923414.8400000001</v>
      </c>
      <c r="T139" s="5"/>
      <c r="U139" s="5">
        <f t="shared" si="191"/>
        <v>9964</v>
      </c>
      <c r="V139" s="5"/>
      <c r="W139" s="5">
        <f t="shared" si="192"/>
        <v>0</v>
      </c>
      <c r="X139" s="21">
        <f t="shared" si="193"/>
        <v>933378.8400000001</v>
      </c>
    </row>
    <row r="140" spans="1:24" ht="18.75">
      <c r="A140" s="26" t="s">
        <v>153</v>
      </c>
      <c r="B140" s="5">
        <v>3</v>
      </c>
      <c r="C140" s="5">
        <v>66</v>
      </c>
      <c r="D140" s="5">
        <v>8</v>
      </c>
      <c r="E140" s="5">
        <v>112</v>
      </c>
      <c r="F140" s="5">
        <v>117</v>
      </c>
      <c r="G140" s="5">
        <f t="shared" si="179"/>
        <v>295</v>
      </c>
      <c r="H140" s="5">
        <f t="shared" si="180"/>
        <v>11</v>
      </c>
      <c r="I140" s="5">
        <f t="shared" si="181"/>
        <v>67628</v>
      </c>
      <c r="J140" s="5">
        <v>31540</v>
      </c>
      <c r="K140" s="5">
        <f t="shared" si="182"/>
        <v>104478</v>
      </c>
      <c r="L140" s="5">
        <f t="shared" si="183"/>
        <v>323344</v>
      </c>
      <c r="M140" s="5">
        <f t="shared" si="184"/>
        <v>362349</v>
      </c>
      <c r="N140" s="5">
        <f t="shared" si="185"/>
        <v>889339</v>
      </c>
      <c r="O140" s="5">
        <f t="shared" si="186"/>
        <v>102910.83</v>
      </c>
      <c r="P140" s="5">
        <f t="shared" si="187"/>
        <v>320110.56</v>
      </c>
      <c r="Q140" s="5">
        <f t="shared" si="188"/>
        <v>356913.765</v>
      </c>
      <c r="R140" s="5">
        <f t="shared" si="189"/>
        <v>99168</v>
      </c>
      <c r="S140" s="5">
        <f t="shared" si="190"/>
        <v>879103.155</v>
      </c>
      <c r="T140" s="5"/>
      <c r="U140" s="5">
        <f t="shared" si="191"/>
        <v>10998</v>
      </c>
      <c r="V140" s="5"/>
      <c r="W140" s="5">
        <f t="shared" si="192"/>
        <v>0</v>
      </c>
      <c r="X140" s="21">
        <f t="shared" si="193"/>
        <v>890101.155</v>
      </c>
    </row>
    <row r="141" spans="1:24" ht="18.75">
      <c r="A141" s="26" t="s">
        <v>154</v>
      </c>
      <c r="B141" s="5">
        <v>2</v>
      </c>
      <c r="C141" s="5">
        <v>45</v>
      </c>
      <c r="D141" s="5">
        <v>6</v>
      </c>
      <c r="E141" s="5">
        <v>112</v>
      </c>
      <c r="F141" s="5">
        <v>71</v>
      </c>
      <c r="G141" s="5">
        <f t="shared" si="179"/>
        <v>228</v>
      </c>
      <c r="H141" s="5">
        <f t="shared" si="180"/>
        <v>8</v>
      </c>
      <c r="I141" s="5">
        <f t="shared" si="181"/>
        <v>49184</v>
      </c>
      <c r="J141" s="5">
        <v>31540</v>
      </c>
      <c r="K141" s="5">
        <f t="shared" si="182"/>
        <v>71235</v>
      </c>
      <c r="L141" s="5">
        <f t="shared" si="183"/>
        <v>323344</v>
      </c>
      <c r="M141" s="5">
        <f t="shared" si="184"/>
        <v>219887</v>
      </c>
      <c r="N141" s="5">
        <f t="shared" si="185"/>
        <v>695190</v>
      </c>
      <c r="O141" s="5">
        <f t="shared" si="186"/>
        <v>70166.475</v>
      </c>
      <c r="P141" s="5">
        <f t="shared" si="187"/>
        <v>320110.56</v>
      </c>
      <c r="Q141" s="5">
        <f t="shared" si="188"/>
        <v>216588.695</v>
      </c>
      <c r="R141" s="5">
        <f t="shared" si="189"/>
        <v>80724</v>
      </c>
      <c r="S141" s="5">
        <f t="shared" si="190"/>
        <v>687589.73</v>
      </c>
      <c r="T141" s="5"/>
      <c r="U141" s="5">
        <f t="shared" si="191"/>
        <v>6674</v>
      </c>
      <c r="V141" s="5"/>
      <c r="W141" s="5">
        <f t="shared" si="192"/>
        <v>0</v>
      </c>
      <c r="X141" s="21">
        <f t="shared" si="193"/>
        <v>694263.73</v>
      </c>
    </row>
    <row r="142" spans="1:24" ht="18.75">
      <c r="A142" s="26" t="s">
        <v>155</v>
      </c>
      <c r="B142" s="5">
        <v>2</v>
      </c>
      <c r="C142" s="5">
        <v>46</v>
      </c>
      <c r="D142" s="5">
        <v>7</v>
      </c>
      <c r="E142" s="5">
        <v>105</v>
      </c>
      <c r="F142" s="5">
        <v>80</v>
      </c>
      <c r="G142" s="5">
        <f t="shared" si="179"/>
        <v>231</v>
      </c>
      <c r="H142" s="5">
        <f t="shared" si="180"/>
        <v>9</v>
      </c>
      <c r="I142" s="5">
        <f t="shared" si="181"/>
        <v>55332</v>
      </c>
      <c r="J142" s="5">
        <v>31540</v>
      </c>
      <c r="K142" s="5">
        <f t="shared" si="182"/>
        <v>72818</v>
      </c>
      <c r="L142" s="5">
        <f t="shared" si="183"/>
        <v>303135</v>
      </c>
      <c r="M142" s="5">
        <f t="shared" si="184"/>
        <v>247760</v>
      </c>
      <c r="N142" s="5">
        <f t="shared" si="185"/>
        <v>710585</v>
      </c>
      <c r="O142" s="5">
        <f t="shared" si="186"/>
        <v>71725.73</v>
      </c>
      <c r="P142" s="5">
        <f t="shared" si="187"/>
        <v>300103.65</v>
      </c>
      <c r="Q142" s="5">
        <f t="shared" si="188"/>
        <v>244043.6</v>
      </c>
      <c r="R142" s="5">
        <f t="shared" si="189"/>
        <v>86872</v>
      </c>
      <c r="S142" s="5">
        <f t="shared" si="190"/>
        <v>702744.98</v>
      </c>
      <c r="T142" s="5"/>
      <c r="U142" s="5">
        <f t="shared" si="191"/>
        <v>7520</v>
      </c>
      <c r="V142" s="5"/>
      <c r="W142" s="5">
        <f t="shared" si="192"/>
        <v>0</v>
      </c>
      <c r="X142" s="21">
        <f t="shared" si="193"/>
        <v>710264.98</v>
      </c>
    </row>
    <row r="143" spans="1:24" ht="15.75">
      <c r="A143" s="40" t="s">
        <v>156</v>
      </c>
      <c r="B143" s="40">
        <f aca="true" t="shared" si="194" ref="B143:N143">SUM(B144:B149)</f>
        <v>5</v>
      </c>
      <c r="C143" s="40">
        <f t="shared" si="194"/>
        <v>114</v>
      </c>
      <c r="D143" s="40">
        <f t="shared" si="194"/>
        <v>33</v>
      </c>
      <c r="E143" s="40">
        <f t="shared" si="194"/>
        <v>557</v>
      </c>
      <c r="F143" s="40">
        <f t="shared" si="194"/>
        <v>338</v>
      </c>
      <c r="G143" s="40">
        <f t="shared" si="194"/>
        <v>1009</v>
      </c>
      <c r="H143" s="40">
        <f t="shared" si="194"/>
        <v>38</v>
      </c>
      <c r="I143" s="39">
        <f t="shared" si="194"/>
        <v>233624</v>
      </c>
      <c r="J143" s="39">
        <f t="shared" si="194"/>
        <v>189240</v>
      </c>
      <c r="K143" s="39">
        <f t="shared" si="194"/>
        <v>180462</v>
      </c>
      <c r="L143" s="39">
        <f t="shared" si="194"/>
        <v>1608059</v>
      </c>
      <c r="M143" s="39">
        <f t="shared" si="194"/>
        <v>1046786</v>
      </c>
      <c r="N143" s="39">
        <f t="shared" si="194"/>
        <v>3258171</v>
      </c>
      <c r="O143" s="39"/>
      <c r="P143" s="39"/>
      <c r="Q143" s="39"/>
      <c r="R143" s="39"/>
      <c r="S143" s="39"/>
      <c r="T143" s="39">
        <f>SUM(T144)</f>
        <v>0</v>
      </c>
      <c r="U143" s="39"/>
      <c r="V143" s="39"/>
      <c r="W143" s="39"/>
      <c r="X143" s="39"/>
    </row>
    <row r="144" spans="1:24" ht="18.75">
      <c r="A144" s="26" t="s">
        <v>157</v>
      </c>
      <c r="B144" s="5">
        <v>1</v>
      </c>
      <c r="C144" s="5">
        <v>20</v>
      </c>
      <c r="D144" s="5">
        <v>5</v>
      </c>
      <c r="E144" s="5">
        <v>84</v>
      </c>
      <c r="F144" s="5">
        <v>56</v>
      </c>
      <c r="G144" s="5">
        <f aca="true" t="shared" si="195" ref="G144:G149">F144+E144+C144</f>
        <v>160</v>
      </c>
      <c r="H144" s="5">
        <f aca="true" t="shared" si="196" ref="H144:H149">B144+D144</f>
        <v>6</v>
      </c>
      <c r="I144" s="5">
        <f aca="true" t="shared" si="197" ref="I144:I149">H144*6148</f>
        <v>36888</v>
      </c>
      <c r="J144" s="5">
        <v>31540</v>
      </c>
      <c r="K144" s="5">
        <f aca="true" t="shared" si="198" ref="K144:K149">C144*1583</f>
        <v>31660</v>
      </c>
      <c r="L144" s="5">
        <f aca="true" t="shared" si="199" ref="L144:L149">E144*2887</f>
        <v>242508</v>
      </c>
      <c r="M144" s="5">
        <f aca="true" t="shared" si="200" ref="M144:M149">F144*3097</f>
        <v>173432</v>
      </c>
      <c r="N144" s="5">
        <f aca="true" t="shared" si="201" ref="N144:N149">SUM(I144:M144)</f>
        <v>516028</v>
      </c>
      <c r="O144" s="5">
        <f aca="true" t="shared" si="202" ref="O144:O149">K144*98.5%</f>
        <v>31185.1</v>
      </c>
      <c r="P144" s="5">
        <f aca="true" t="shared" si="203" ref="P144:P149">L144*99%</f>
        <v>240082.91999999998</v>
      </c>
      <c r="Q144" s="5">
        <f aca="true" t="shared" si="204" ref="Q144:Q149">M144*98.5%</f>
        <v>170830.52</v>
      </c>
      <c r="R144" s="5">
        <f aca="true" t="shared" si="205" ref="R144:R149">I144+J144</f>
        <v>68428</v>
      </c>
      <c r="S144" s="5">
        <f aca="true" t="shared" si="206" ref="S144:S149">SUM(O144:R144)</f>
        <v>510526.5399999999</v>
      </c>
      <c r="T144" s="5"/>
      <c r="U144" s="5">
        <f aca="true" t="shared" si="207" ref="U144:U149">F144*94</f>
        <v>5264</v>
      </c>
      <c r="V144" s="5"/>
      <c r="W144" s="5">
        <f aca="true" t="shared" si="208" ref="W144:W149">V144*15</f>
        <v>0</v>
      </c>
      <c r="X144" s="21">
        <f aca="true" t="shared" si="209" ref="X144:X149">S144+T144+U144+W144</f>
        <v>515790.5399999999</v>
      </c>
    </row>
    <row r="145" spans="1:24" ht="18.75">
      <c r="A145" s="26" t="s">
        <v>158</v>
      </c>
      <c r="B145" s="5"/>
      <c r="C145" s="5"/>
      <c r="D145" s="5">
        <v>6</v>
      </c>
      <c r="E145" s="5">
        <v>103</v>
      </c>
      <c r="F145" s="5">
        <v>44</v>
      </c>
      <c r="G145" s="5">
        <f t="shared" si="195"/>
        <v>147</v>
      </c>
      <c r="H145" s="5">
        <f t="shared" si="196"/>
        <v>6</v>
      </c>
      <c r="I145" s="5">
        <f t="shared" si="197"/>
        <v>36888</v>
      </c>
      <c r="J145" s="5">
        <v>31540</v>
      </c>
      <c r="K145" s="5">
        <f t="shared" si="198"/>
        <v>0</v>
      </c>
      <c r="L145" s="5">
        <f t="shared" si="199"/>
        <v>297361</v>
      </c>
      <c r="M145" s="5">
        <f t="shared" si="200"/>
        <v>136268</v>
      </c>
      <c r="N145" s="5">
        <f t="shared" si="201"/>
        <v>502057</v>
      </c>
      <c r="O145" s="5">
        <f t="shared" si="202"/>
        <v>0</v>
      </c>
      <c r="P145" s="5">
        <f t="shared" si="203"/>
        <v>294387.39</v>
      </c>
      <c r="Q145" s="5">
        <f t="shared" si="204"/>
        <v>134223.98</v>
      </c>
      <c r="R145" s="5">
        <f t="shared" si="205"/>
        <v>68428</v>
      </c>
      <c r="S145" s="5">
        <f t="shared" si="206"/>
        <v>497039.37</v>
      </c>
      <c r="T145" s="5"/>
      <c r="U145" s="5">
        <f t="shared" si="207"/>
        <v>4136</v>
      </c>
      <c r="V145" s="5"/>
      <c r="W145" s="5">
        <f t="shared" si="208"/>
        <v>0</v>
      </c>
      <c r="X145" s="21">
        <f t="shared" si="209"/>
        <v>501175.37</v>
      </c>
    </row>
    <row r="146" spans="1:24" ht="18.75">
      <c r="A146" s="26" t="s">
        <v>159</v>
      </c>
      <c r="B146" s="44">
        <v>1</v>
      </c>
      <c r="C146" s="44">
        <v>22</v>
      </c>
      <c r="D146" s="44">
        <v>7</v>
      </c>
      <c r="E146" s="44">
        <v>100</v>
      </c>
      <c r="F146" s="44">
        <v>108</v>
      </c>
      <c r="G146" s="44">
        <f t="shared" si="195"/>
        <v>230</v>
      </c>
      <c r="H146" s="44">
        <f t="shared" si="196"/>
        <v>8</v>
      </c>
      <c r="I146" s="5">
        <f t="shared" si="197"/>
        <v>49184</v>
      </c>
      <c r="J146" s="5">
        <v>31540</v>
      </c>
      <c r="K146" s="5">
        <f t="shared" si="198"/>
        <v>34826</v>
      </c>
      <c r="L146" s="5">
        <f t="shared" si="199"/>
        <v>288700</v>
      </c>
      <c r="M146" s="5">
        <f t="shared" si="200"/>
        <v>334476</v>
      </c>
      <c r="N146" s="5">
        <f t="shared" si="201"/>
        <v>738726</v>
      </c>
      <c r="O146" s="5">
        <f t="shared" si="202"/>
        <v>34303.61</v>
      </c>
      <c r="P146" s="5">
        <f t="shared" si="203"/>
        <v>285813</v>
      </c>
      <c r="Q146" s="5">
        <f t="shared" si="204"/>
        <v>329458.86</v>
      </c>
      <c r="R146" s="5">
        <f t="shared" si="205"/>
        <v>80724</v>
      </c>
      <c r="S146" s="5">
        <f t="shared" si="206"/>
        <v>730299.47</v>
      </c>
      <c r="T146" s="5"/>
      <c r="U146" s="5">
        <f t="shared" si="207"/>
        <v>10152</v>
      </c>
      <c r="V146" s="5"/>
      <c r="W146" s="5">
        <f t="shared" si="208"/>
        <v>0</v>
      </c>
      <c r="X146" s="21">
        <f t="shared" si="209"/>
        <v>740451.47</v>
      </c>
    </row>
    <row r="147" spans="1:24" ht="18.75">
      <c r="A147" s="26" t="s">
        <v>160</v>
      </c>
      <c r="B147" s="5">
        <v>2</v>
      </c>
      <c r="C147" s="5">
        <v>49</v>
      </c>
      <c r="D147" s="5">
        <v>5</v>
      </c>
      <c r="E147" s="5">
        <v>72</v>
      </c>
      <c r="F147" s="5">
        <v>51</v>
      </c>
      <c r="G147" s="5">
        <f t="shared" si="195"/>
        <v>172</v>
      </c>
      <c r="H147" s="5">
        <f t="shared" si="196"/>
        <v>7</v>
      </c>
      <c r="I147" s="5">
        <f t="shared" si="197"/>
        <v>43036</v>
      </c>
      <c r="J147" s="5">
        <v>31540</v>
      </c>
      <c r="K147" s="5">
        <f t="shared" si="198"/>
        <v>77567</v>
      </c>
      <c r="L147" s="5">
        <f t="shared" si="199"/>
        <v>207864</v>
      </c>
      <c r="M147" s="5">
        <f t="shared" si="200"/>
        <v>157947</v>
      </c>
      <c r="N147" s="5">
        <f t="shared" si="201"/>
        <v>517954</v>
      </c>
      <c r="O147" s="5">
        <f t="shared" si="202"/>
        <v>76403.495</v>
      </c>
      <c r="P147" s="5">
        <f t="shared" si="203"/>
        <v>205785.36</v>
      </c>
      <c r="Q147" s="5">
        <f t="shared" si="204"/>
        <v>155577.79499999998</v>
      </c>
      <c r="R147" s="5">
        <f t="shared" si="205"/>
        <v>74576</v>
      </c>
      <c r="S147" s="5">
        <f t="shared" si="206"/>
        <v>512342.64999999997</v>
      </c>
      <c r="T147" s="5"/>
      <c r="U147" s="5">
        <f t="shared" si="207"/>
        <v>4794</v>
      </c>
      <c r="V147" s="5"/>
      <c r="W147" s="5">
        <f t="shared" si="208"/>
        <v>0</v>
      </c>
      <c r="X147" s="21">
        <f t="shared" si="209"/>
        <v>517136.64999999997</v>
      </c>
    </row>
    <row r="148" spans="1:24" ht="18.75">
      <c r="A148" s="26" t="s">
        <v>161</v>
      </c>
      <c r="B148" s="5">
        <v>1</v>
      </c>
      <c r="C148" s="5">
        <v>23</v>
      </c>
      <c r="D148" s="5">
        <v>3</v>
      </c>
      <c r="E148" s="5">
        <v>55</v>
      </c>
      <c r="F148" s="39">
        <v>35</v>
      </c>
      <c r="G148" s="5">
        <f t="shared" si="195"/>
        <v>113</v>
      </c>
      <c r="H148" s="5">
        <f t="shared" si="196"/>
        <v>4</v>
      </c>
      <c r="I148" s="5">
        <f t="shared" si="197"/>
        <v>24592</v>
      </c>
      <c r="J148" s="5">
        <v>31540</v>
      </c>
      <c r="K148" s="5">
        <f t="shared" si="198"/>
        <v>36409</v>
      </c>
      <c r="L148" s="5">
        <f t="shared" si="199"/>
        <v>158785</v>
      </c>
      <c r="M148" s="5">
        <f t="shared" si="200"/>
        <v>108395</v>
      </c>
      <c r="N148" s="5">
        <f t="shared" si="201"/>
        <v>359721</v>
      </c>
      <c r="O148" s="5">
        <f t="shared" si="202"/>
        <v>35862.865</v>
      </c>
      <c r="P148" s="5">
        <f t="shared" si="203"/>
        <v>157197.15</v>
      </c>
      <c r="Q148" s="5">
        <f t="shared" si="204"/>
        <v>106769.075</v>
      </c>
      <c r="R148" s="5">
        <f t="shared" si="205"/>
        <v>56132</v>
      </c>
      <c r="S148" s="5">
        <f t="shared" si="206"/>
        <v>355961.08999999997</v>
      </c>
      <c r="T148" s="5"/>
      <c r="U148" s="5">
        <f t="shared" si="207"/>
        <v>3290</v>
      </c>
      <c r="V148" s="5"/>
      <c r="W148" s="5">
        <f t="shared" si="208"/>
        <v>0</v>
      </c>
      <c r="X148" s="21">
        <f t="shared" si="209"/>
        <v>359251.08999999997</v>
      </c>
    </row>
    <row r="149" spans="1:24" ht="18.75">
      <c r="A149" s="26" t="s">
        <v>162</v>
      </c>
      <c r="B149" s="5"/>
      <c r="C149" s="5"/>
      <c r="D149" s="5">
        <v>7</v>
      </c>
      <c r="E149" s="5">
        <v>143</v>
      </c>
      <c r="F149" s="5">
        <v>44</v>
      </c>
      <c r="G149" s="5">
        <f t="shared" si="195"/>
        <v>187</v>
      </c>
      <c r="H149" s="5">
        <f t="shared" si="196"/>
        <v>7</v>
      </c>
      <c r="I149" s="5">
        <f t="shared" si="197"/>
        <v>43036</v>
      </c>
      <c r="J149" s="5">
        <v>31540</v>
      </c>
      <c r="K149" s="5">
        <f t="shared" si="198"/>
        <v>0</v>
      </c>
      <c r="L149" s="5">
        <f t="shared" si="199"/>
        <v>412841</v>
      </c>
      <c r="M149" s="5">
        <f t="shared" si="200"/>
        <v>136268</v>
      </c>
      <c r="N149" s="5">
        <f t="shared" si="201"/>
        <v>623685</v>
      </c>
      <c r="O149" s="5">
        <f t="shared" si="202"/>
        <v>0</v>
      </c>
      <c r="P149" s="5">
        <f t="shared" si="203"/>
        <v>408712.58999999997</v>
      </c>
      <c r="Q149" s="5">
        <f t="shared" si="204"/>
        <v>134223.98</v>
      </c>
      <c r="R149" s="5">
        <f t="shared" si="205"/>
        <v>74576</v>
      </c>
      <c r="S149" s="5">
        <f t="shared" si="206"/>
        <v>617512.57</v>
      </c>
      <c r="T149" s="5"/>
      <c r="U149" s="5">
        <f t="shared" si="207"/>
        <v>4136</v>
      </c>
      <c r="V149" s="5"/>
      <c r="W149" s="5">
        <f t="shared" si="208"/>
        <v>0</v>
      </c>
      <c r="X149" s="21">
        <f t="shared" si="209"/>
        <v>621648.57</v>
      </c>
    </row>
    <row r="150" spans="1:24" ht="15.75">
      <c r="A150" s="40" t="s">
        <v>163</v>
      </c>
      <c r="B150" s="40">
        <f aca="true" t="shared" si="210" ref="B150:N150">SUM(B151:B155)</f>
        <v>6</v>
      </c>
      <c r="C150" s="40">
        <f t="shared" si="210"/>
        <v>134</v>
      </c>
      <c r="D150" s="40">
        <f t="shared" si="210"/>
        <v>38</v>
      </c>
      <c r="E150" s="40">
        <f t="shared" si="210"/>
        <v>496</v>
      </c>
      <c r="F150" s="40">
        <f t="shared" si="210"/>
        <v>533</v>
      </c>
      <c r="G150" s="40">
        <f t="shared" si="210"/>
        <v>1163</v>
      </c>
      <c r="H150" s="40">
        <f t="shared" si="210"/>
        <v>44</v>
      </c>
      <c r="I150" s="39">
        <f t="shared" si="210"/>
        <v>270512</v>
      </c>
      <c r="J150" s="39">
        <f t="shared" si="210"/>
        <v>157700</v>
      </c>
      <c r="K150" s="39">
        <f t="shared" si="210"/>
        <v>212122</v>
      </c>
      <c r="L150" s="39">
        <f t="shared" si="210"/>
        <v>1431952</v>
      </c>
      <c r="M150" s="39">
        <f t="shared" si="210"/>
        <v>1650701</v>
      </c>
      <c r="N150" s="39">
        <f t="shared" si="210"/>
        <v>3722987</v>
      </c>
      <c r="O150" s="39"/>
      <c r="P150" s="39"/>
      <c r="Q150" s="39"/>
      <c r="R150" s="39"/>
      <c r="S150" s="39"/>
      <c r="T150" s="39">
        <f>SUM(T151)</f>
        <v>0</v>
      </c>
      <c r="U150" s="39"/>
      <c r="V150" s="39"/>
      <c r="W150" s="39"/>
      <c r="X150" s="39"/>
    </row>
    <row r="151" spans="1:24" ht="18.75">
      <c r="A151" s="26" t="s">
        <v>164</v>
      </c>
      <c r="B151" s="5">
        <v>2</v>
      </c>
      <c r="C151" s="5">
        <v>43</v>
      </c>
      <c r="D151" s="41">
        <v>8</v>
      </c>
      <c r="E151" s="5">
        <v>104</v>
      </c>
      <c r="F151" s="5">
        <v>110</v>
      </c>
      <c r="G151" s="5">
        <f>F151+E151+C151</f>
        <v>257</v>
      </c>
      <c r="H151" s="5">
        <f>B151+D151</f>
        <v>10</v>
      </c>
      <c r="I151" s="5">
        <f>H151*6148</f>
        <v>61480</v>
      </c>
      <c r="J151" s="5">
        <v>31540</v>
      </c>
      <c r="K151" s="5">
        <f>C151*1583</f>
        <v>68069</v>
      </c>
      <c r="L151" s="5">
        <f>E151*2887</f>
        <v>300248</v>
      </c>
      <c r="M151" s="5">
        <f>F151*3097</f>
        <v>340670</v>
      </c>
      <c r="N151" s="5">
        <f>SUM(I151:M151)</f>
        <v>802007</v>
      </c>
      <c r="O151" s="5">
        <f>K151*98.5%</f>
        <v>67047.965</v>
      </c>
      <c r="P151" s="5">
        <f>L151*99%</f>
        <v>297245.52</v>
      </c>
      <c r="Q151" s="5">
        <f>M151*98.5%</f>
        <v>335559.95</v>
      </c>
      <c r="R151" s="5">
        <f>I151+J151</f>
        <v>93020</v>
      </c>
      <c r="S151" s="5">
        <f>SUM(O151:R151)</f>
        <v>792873.435</v>
      </c>
      <c r="T151" s="21"/>
      <c r="U151" s="5">
        <f>F151*94</f>
        <v>10340</v>
      </c>
      <c r="V151" s="5"/>
      <c r="W151" s="5">
        <f>V151*15</f>
        <v>0</v>
      </c>
      <c r="X151" s="21">
        <f>S151+T151+U151+W151</f>
        <v>803213.435</v>
      </c>
    </row>
    <row r="152" spans="1:24" ht="20.25">
      <c r="A152" s="26" t="s">
        <v>165</v>
      </c>
      <c r="B152" s="5"/>
      <c r="C152" s="5"/>
      <c r="D152" s="5">
        <v>5</v>
      </c>
      <c r="E152" s="5">
        <v>55</v>
      </c>
      <c r="F152" s="5">
        <v>84</v>
      </c>
      <c r="G152" s="5">
        <f>F152+E152+C152</f>
        <v>139</v>
      </c>
      <c r="H152" s="5">
        <f>B152+D152</f>
        <v>5</v>
      </c>
      <c r="I152" s="5">
        <f>H152*6148</f>
        <v>30740</v>
      </c>
      <c r="J152" s="5">
        <v>31540</v>
      </c>
      <c r="K152" s="5">
        <f>C152*1583</f>
        <v>0</v>
      </c>
      <c r="L152" s="5">
        <f>E152*2887</f>
        <v>158785</v>
      </c>
      <c r="M152" s="5">
        <f>F152*3097</f>
        <v>260148</v>
      </c>
      <c r="N152" s="5">
        <f>SUM(I152:M152)</f>
        <v>481213</v>
      </c>
      <c r="O152" s="5">
        <f>K152*98.5%</f>
        <v>0</v>
      </c>
      <c r="P152" s="5">
        <f>L152*99%</f>
        <v>157197.15</v>
      </c>
      <c r="Q152" s="5">
        <f>M152*98.5%</f>
        <v>256245.78</v>
      </c>
      <c r="R152" s="5">
        <f>I152+J152</f>
        <v>62280</v>
      </c>
      <c r="S152" s="5">
        <f>SUM(O152:R152)</f>
        <v>475722.93</v>
      </c>
      <c r="T152" s="9"/>
      <c r="U152" s="5">
        <f>F152*94</f>
        <v>7896</v>
      </c>
      <c r="V152" s="5"/>
      <c r="W152" s="5">
        <f>V152*15</f>
        <v>0</v>
      </c>
      <c r="X152" s="21">
        <f>S152+T152+U152+W152</f>
        <v>483618.93</v>
      </c>
    </row>
    <row r="153" spans="1:24" ht="18.75">
      <c r="A153" s="26" t="s">
        <v>166</v>
      </c>
      <c r="B153" s="5"/>
      <c r="C153" s="5"/>
      <c r="D153" s="5">
        <v>11</v>
      </c>
      <c r="E153" s="39">
        <v>168</v>
      </c>
      <c r="F153" s="39">
        <v>130</v>
      </c>
      <c r="G153" s="5">
        <f>F153+E153+C153</f>
        <v>298</v>
      </c>
      <c r="H153" s="5">
        <f>B153+D153</f>
        <v>11</v>
      </c>
      <c r="I153" s="5">
        <f>H153*6148</f>
        <v>67628</v>
      </c>
      <c r="J153" s="5">
        <v>31540</v>
      </c>
      <c r="K153" s="5">
        <f>C153*1583</f>
        <v>0</v>
      </c>
      <c r="L153" s="5">
        <f>E153*2887</f>
        <v>485016</v>
      </c>
      <c r="M153" s="5">
        <f>F153*3097</f>
        <v>402610</v>
      </c>
      <c r="N153" s="5">
        <f>SUM(I153:M153)</f>
        <v>986794</v>
      </c>
      <c r="O153" s="5">
        <f>K153*98.5%</f>
        <v>0</v>
      </c>
      <c r="P153" s="5">
        <f>L153*99%</f>
        <v>480165.83999999997</v>
      </c>
      <c r="Q153" s="5">
        <f>M153*98.5%</f>
        <v>396570.85</v>
      </c>
      <c r="R153" s="5">
        <f>I153+J153</f>
        <v>99168</v>
      </c>
      <c r="S153" s="5">
        <f>SUM(O153:R153)</f>
        <v>975904.69</v>
      </c>
      <c r="T153" s="7"/>
      <c r="U153" s="5">
        <f>F153*94</f>
        <v>12220</v>
      </c>
      <c r="V153" s="5"/>
      <c r="W153" s="5">
        <f>V153*15</f>
        <v>0</v>
      </c>
      <c r="X153" s="21">
        <f>S153+T153+U153+W153</f>
        <v>988124.69</v>
      </c>
    </row>
    <row r="154" spans="1:24" ht="18.75">
      <c r="A154" s="26" t="s">
        <v>167</v>
      </c>
      <c r="B154" s="5">
        <v>2</v>
      </c>
      <c r="C154" s="5">
        <v>45</v>
      </c>
      <c r="D154" s="5">
        <v>8</v>
      </c>
      <c r="E154" s="39">
        <v>111</v>
      </c>
      <c r="F154" s="39">
        <v>107</v>
      </c>
      <c r="G154" s="5">
        <f>F154+E154+C154</f>
        <v>263</v>
      </c>
      <c r="H154" s="5">
        <f>B154+D154</f>
        <v>10</v>
      </c>
      <c r="I154" s="5">
        <f>H154*6148</f>
        <v>61480</v>
      </c>
      <c r="J154" s="5">
        <v>31540</v>
      </c>
      <c r="K154" s="5">
        <f>C154*1583</f>
        <v>71235</v>
      </c>
      <c r="L154" s="5">
        <f>E154*2887</f>
        <v>320457</v>
      </c>
      <c r="M154" s="5">
        <f>F154*3097</f>
        <v>331379</v>
      </c>
      <c r="N154" s="5">
        <f>SUM(I154:M154)</f>
        <v>816091</v>
      </c>
      <c r="O154" s="5">
        <f>K154*98.5%</f>
        <v>70166.475</v>
      </c>
      <c r="P154" s="5">
        <f>L154*99%</f>
        <v>317252.43</v>
      </c>
      <c r="Q154" s="5">
        <f>M154*98.5%</f>
        <v>326408.315</v>
      </c>
      <c r="R154" s="5">
        <f>I154+J154</f>
        <v>93020</v>
      </c>
      <c r="S154" s="5">
        <f>SUM(O154:R154)</f>
        <v>806847.22</v>
      </c>
      <c r="T154" s="5"/>
      <c r="U154" s="5">
        <f>F154*94</f>
        <v>10058</v>
      </c>
      <c r="V154" s="5"/>
      <c r="W154" s="5">
        <f>V154*15</f>
        <v>0</v>
      </c>
      <c r="X154" s="21">
        <f>S154+T154+U154+W154</f>
        <v>816905.22</v>
      </c>
    </row>
    <row r="155" spans="1:24" ht="18.75">
      <c r="A155" s="26" t="s">
        <v>168</v>
      </c>
      <c r="B155" s="5">
        <v>2</v>
      </c>
      <c r="C155" s="5">
        <v>46</v>
      </c>
      <c r="D155" s="5">
        <v>6</v>
      </c>
      <c r="E155" s="39">
        <v>58</v>
      </c>
      <c r="F155" s="39">
        <v>102</v>
      </c>
      <c r="G155" s="5">
        <f>F155+E155+C155</f>
        <v>206</v>
      </c>
      <c r="H155" s="5">
        <f>B155+D155</f>
        <v>8</v>
      </c>
      <c r="I155" s="5">
        <f>H155*6148</f>
        <v>49184</v>
      </c>
      <c r="J155" s="5">
        <v>31540</v>
      </c>
      <c r="K155" s="5">
        <f>C155*1583</f>
        <v>72818</v>
      </c>
      <c r="L155" s="5">
        <f>E155*2887</f>
        <v>167446</v>
      </c>
      <c r="M155" s="5">
        <f>F155*3097</f>
        <v>315894</v>
      </c>
      <c r="N155" s="5">
        <f>SUM(I155:M155)</f>
        <v>636882</v>
      </c>
      <c r="O155" s="5">
        <f>K155*98.5%</f>
        <v>71725.73</v>
      </c>
      <c r="P155" s="5">
        <f>L155*99%</f>
        <v>165771.54</v>
      </c>
      <c r="Q155" s="5">
        <f>M155*98.5%</f>
        <v>311155.58999999997</v>
      </c>
      <c r="R155" s="5">
        <f>I155+J155</f>
        <v>80724</v>
      </c>
      <c r="S155" s="5">
        <f>SUM(O155:R155)</f>
        <v>629376.86</v>
      </c>
      <c r="T155" s="5"/>
      <c r="U155" s="5">
        <f>F155*94</f>
        <v>9588</v>
      </c>
      <c r="V155" s="5"/>
      <c r="W155" s="5">
        <f>V155*15</f>
        <v>0</v>
      </c>
      <c r="X155" s="21">
        <f>S155+T155+U155+W155</f>
        <v>638964.86</v>
      </c>
    </row>
    <row r="156" spans="1:24" ht="15.75">
      <c r="A156" s="40" t="s">
        <v>169</v>
      </c>
      <c r="B156" s="40">
        <f aca="true" t="shared" si="211" ref="B156:N156">SUM(B157:B163)</f>
        <v>9</v>
      </c>
      <c r="C156" s="40">
        <f t="shared" si="211"/>
        <v>209</v>
      </c>
      <c r="D156" s="40">
        <f t="shared" si="211"/>
        <v>47</v>
      </c>
      <c r="E156" s="40">
        <f t="shared" si="211"/>
        <v>677</v>
      </c>
      <c r="F156" s="40">
        <f t="shared" si="211"/>
        <v>681</v>
      </c>
      <c r="G156" s="40">
        <f t="shared" si="211"/>
        <v>1567</v>
      </c>
      <c r="H156" s="40">
        <f t="shared" si="211"/>
        <v>56</v>
      </c>
      <c r="I156" s="39">
        <f t="shared" si="211"/>
        <v>344288</v>
      </c>
      <c r="J156" s="39">
        <f t="shared" si="211"/>
        <v>220780</v>
      </c>
      <c r="K156" s="39">
        <f t="shared" si="211"/>
        <v>330847</v>
      </c>
      <c r="L156" s="39">
        <f t="shared" si="211"/>
        <v>1954499</v>
      </c>
      <c r="M156" s="39">
        <f t="shared" si="211"/>
        <v>2109057</v>
      </c>
      <c r="N156" s="39">
        <f t="shared" si="211"/>
        <v>4959471</v>
      </c>
      <c r="O156" s="39"/>
      <c r="P156" s="39"/>
      <c r="Q156" s="39"/>
      <c r="R156" s="39"/>
      <c r="S156" s="39"/>
      <c r="T156" s="39">
        <f>SUM(T157)</f>
        <v>0</v>
      </c>
      <c r="U156" s="39"/>
      <c r="V156" s="39"/>
      <c r="W156" s="39"/>
      <c r="X156" s="39"/>
    </row>
    <row r="157" spans="1:24" ht="18.75">
      <c r="A157" s="26" t="s">
        <v>170</v>
      </c>
      <c r="B157" s="5"/>
      <c r="C157" s="5"/>
      <c r="D157" s="5">
        <v>5</v>
      </c>
      <c r="E157" s="39">
        <v>58</v>
      </c>
      <c r="F157" s="39">
        <v>90</v>
      </c>
      <c r="G157" s="5">
        <f aca="true" t="shared" si="212" ref="G157:G163">F157+E157+C157</f>
        <v>148</v>
      </c>
      <c r="H157" s="5">
        <f aca="true" t="shared" si="213" ref="H157:H163">B157+D157</f>
        <v>5</v>
      </c>
      <c r="I157" s="5">
        <f aca="true" t="shared" si="214" ref="I157:I163">H157*6148</f>
        <v>30740</v>
      </c>
      <c r="J157" s="5">
        <v>31540</v>
      </c>
      <c r="K157" s="5">
        <f aca="true" t="shared" si="215" ref="K157:K163">C157*1583</f>
        <v>0</v>
      </c>
      <c r="L157" s="5">
        <f aca="true" t="shared" si="216" ref="L157:L163">E157*2887</f>
        <v>167446</v>
      </c>
      <c r="M157" s="5">
        <f aca="true" t="shared" si="217" ref="M157:M163">F157*3097</f>
        <v>278730</v>
      </c>
      <c r="N157" s="5">
        <f aca="true" t="shared" si="218" ref="N157:N163">SUM(I157:M157)</f>
        <v>508456</v>
      </c>
      <c r="O157" s="5">
        <f aca="true" t="shared" si="219" ref="O157:O163">K157*98.5%</f>
        <v>0</v>
      </c>
      <c r="P157" s="5">
        <f aca="true" t="shared" si="220" ref="P157:P163">L157*99%</f>
        <v>165771.54</v>
      </c>
      <c r="Q157" s="5">
        <f aca="true" t="shared" si="221" ref="Q157:Q163">M157*98.5%</f>
        <v>274549.05</v>
      </c>
      <c r="R157" s="5">
        <f aca="true" t="shared" si="222" ref="R157:R163">I157+J157</f>
        <v>62280</v>
      </c>
      <c r="S157" s="5">
        <f aca="true" t="shared" si="223" ref="S157:S163">SUM(O157:R157)</f>
        <v>502600.58999999997</v>
      </c>
      <c r="T157" s="5"/>
      <c r="U157" s="5">
        <f aca="true" t="shared" si="224" ref="U157:U163">F157*94</f>
        <v>8460</v>
      </c>
      <c r="V157" s="5"/>
      <c r="W157" s="5">
        <f aca="true" t="shared" si="225" ref="W157:W163">V157*15</f>
        <v>0</v>
      </c>
      <c r="X157" s="21">
        <f aca="true" t="shared" si="226" ref="X157:X163">S157+T157+U157+W157</f>
        <v>511060.58999999997</v>
      </c>
    </row>
    <row r="158" spans="1:24" ht="18.75">
      <c r="A158" s="26" t="s">
        <v>171</v>
      </c>
      <c r="B158" s="5">
        <v>2</v>
      </c>
      <c r="C158" s="5">
        <v>49</v>
      </c>
      <c r="D158" s="5">
        <v>9</v>
      </c>
      <c r="E158" s="5">
        <v>143</v>
      </c>
      <c r="F158" s="5">
        <v>120</v>
      </c>
      <c r="G158" s="5">
        <f t="shared" si="212"/>
        <v>312</v>
      </c>
      <c r="H158" s="5">
        <f t="shared" si="213"/>
        <v>11</v>
      </c>
      <c r="I158" s="5">
        <f t="shared" si="214"/>
        <v>67628</v>
      </c>
      <c r="J158" s="5">
        <v>31540</v>
      </c>
      <c r="K158" s="5">
        <f t="shared" si="215"/>
        <v>77567</v>
      </c>
      <c r="L158" s="5">
        <f t="shared" si="216"/>
        <v>412841</v>
      </c>
      <c r="M158" s="5">
        <f t="shared" si="217"/>
        <v>371640</v>
      </c>
      <c r="N158" s="5">
        <f t="shared" si="218"/>
        <v>961216</v>
      </c>
      <c r="O158" s="5">
        <f t="shared" si="219"/>
        <v>76403.495</v>
      </c>
      <c r="P158" s="5">
        <f t="shared" si="220"/>
        <v>408712.58999999997</v>
      </c>
      <c r="Q158" s="5">
        <f t="shared" si="221"/>
        <v>366065.4</v>
      </c>
      <c r="R158" s="5">
        <f t="shared" si="222"/>
        <v>99168</v>
      </c>
      <c r="S158" s="5">
        <f t="shared" si="223"/>
        <v>950349.485</v>
      </c>
      <c r="T158" s="5"/>
      <c r="U158" s="5">
        <f t="shared" si="224"/>
        <v>11280</v>
      </c>
      <c r="V158" s="5"/>
      <c r="W158" s="5">
        <f t="shared" si="225"/>
        <v>0</v>
      </c>
      <c r="X158" s="21">
        <f t="shared" si="226"/>
        <v>961629.485</v>
      </c>
    </row>
    <row r="159" spans="1:24" ht="18.75">
      <c r="A159" s="26" t="s">
        <v>172</v>
      </c>
      <c r="B159" s="5">
        <v>1</v>
      </c>
      <c r="C159" s="5">
        <v>23</v>
      </c>
      <c r="D159" s="5">
        <v>7</v>
      </c>
      <c r="E159" s="5">
        <v>111</v>
      </c>
      <c r="F159" s="5">
        <v>85</v>
      </c>
      <c r="G159" s="5">
        <f t="shared" si="212"/>
        <v>219</v>
      </c>
      <c r="H159" s="5">
        <f t="shared" si="213"/>
        <v>8</v>
      </c>
      <c r="I159" s="5">
        <f t="shared" si="214"/>
        <v>49184</v>
      </c>
      <c r="J159" s="5">
        <v>31540</v>
      </c>
      <c r="K159" s="5">
        <f t="shared" si="215"/>
        <v>36409</v>
      </c>
      <c r="L159" s="5">
        <f t="shared" si="216"/>
        <v>320457</v>
      </c>
      <c r="M159" s="5">
        <f t="shared" si="217"/>
        <v>263245</v>
      </c>
      <c r="N159" s="5">
        <f t="shared" si="218"/>
        <v>700835</v>
      </c>
      <c r="O159" s="5">
        <f t="shared" si="219"/>
        <v>35862.865</v>
      </c>
      <c r="P159" s="5">
        <f t="shared" si="220"/>
        <v>317252.43</v>
      </c>
      <c r="Q159" s="5">
        <f t="shared" si="221"/>
        <v>259296.32499999998</v>
      </c>
      <c r="R159" s="5">
        <f t="shared" si="222"/>
        <v>80724</v>
      </c>
      <c r="S159" s="5">
        <f t="shared" si="223"/>
        <v>693135.62</v>
      </c>
      <c r="T159" s="5"/>
      <c r="U159" s="5">
        <f t="shared" si="224"/>
        <v>7990</v>
      </c>
      <c r="V159" s="5"/>
      <c r="W159" s="5">
        <f t="shared" si="225"/>
        <v>0</v>
      </c>
      <c r="X159" s="21">
        <f t="shared" si="226"/>
        <v>701125.62</v>
      </c>
    </row>
    <row r="160" spans="1:24" ht="18.75">
      <c r="A160" s="26" t="s">
        <v>173</v>
      </c>
      <c r="B160" s="5">
        <v>2</v>
      </c>
      <c r="C160" s="5">
        <v>46</v>
      </c>
      <c r="D160" s="5">
        <v>6</v>
      </c>
      <c r="E160" s="5">
        <v>85</v>
      </c>
      <c r="F160" s="5">
        <v>86</v>
      </c>
      <c r="G160" s="5">
        <f t="shared" si="212"/>
        <v>217</v>
      </c>
      <c r="H160" s="5">
        <f t="shared" si="213"/>
        <v>8</v>
      </c>
      <c r="I160" s="5">
        <f t="shared" si="214"/>
        <v>49184</v>
      </c>
      <c r="J160" s="5">
        <v>31540</v>
      </c>
      <c r="K160" s="5">
        <f t="shared" si="215"/>
        <v>72818</v>
      </c>
      <c r="L160" s="5">
        <f t="shared" si="216"/>
        <v>245395</v>
      </c>
      <c r="M160" s="5">
        <f t="shared" si="217"/>
        <v>266342</v>
      </c>
      <c r="N160" s="5">
        <f t="shared" si="218"/>
        <v>665279</v>
      </c>
      <c r="O160" s="5">
        <f t="shared" si="219"/>
        <v>71725.73</v>
      </c>
      <c r="P160" s="5">
        <f t="shared" si="220"/>
        <v>242941.05</v>
      </c>
      <c r="Q160" s="5">
        <f t="shared" si="221"/>
        <v>262346.87</v>
      </c>
      <c r="R160" s="5">
        <f t="shared" si="222"/>
        <v>80724</v>
      </c>
      <c r="S160" s="5">
        <f t="shared" si="223"/>
        <v>657737.6499999999</v>
      </c>
      <c r="T160" s="5"/>
      <c r="U160" s="5">
        <f t="shared" si="224"/>
        <v>8084</v>
      </c>
      <c r="V160" s="5"/>
      <c r="W160" s="5">
        <f t="shared" si="225"/>
        <v>0</v>
      </c>
      <c r="X160" s="21">
        <f t="shared" si="226"/>
        <v>665821.6499999999</v>
      </c>
    </row>
    <row r="161" spans="1:24" ht="18.75">
      <c r="A161" s="26" t="s">
        <v>174</v>
      </c>
      <c r="B161" s="5"/>
      <c r="C161" s="5"/>
      <c r="D161" s="5">
        <v>4</v>
      </c>
      <c r="E161" s="5">
        <v>54</v>
      </c>
      <c r="F161" s="5">
        <v>63</v>
      </c>
      <c r="G161" s="5">
        <f t="shared" si="212"/>
        <v>117</v>
      </c>
      <c r="H161" s="5">
        <f t="shared" si="213"/>
        <v>4</v>
      </c>
      <c r="I161" s="5">
        <f t="shared" si="214"/>
        <v>24592</v>
      </c>
      <c r="J161" s="5">
        <v>31540</v>
      </c>
      <c r="K161" s="5">
        <f t="shared" si="215"/>
        <v>0</v>
      </c>
      <c r="L161" s="5">
        <f t="shared" si="216"/>
        <v>155898</v>
      </c>
      <c r="M161" s="5">
        <f t="shared" si="217"/>
        <v>195111</v>
      </c>
      <c r="N161" s="5">
        <f t="shared" si="218"/>
        <v>407141</v>
      </c>
      <c r="O161" s="5">
        <f t="shared" si="219"/>
        <v>0</v>
      </c>
      <c r="P161" s="5">
        <f t="shared" si="220"/>
        <v>154339.02</v>
      </c>
      <c r="Q161" s="5">
        <f t="shared" si="221"/>
        <v>192184.335</v>
      </c>
      <c r="R161" s="5">
        <f t="shared" si="222"/>
        <v>56132</v>
      </c>
      <c r="S161" s="5">
        <f t="shared" si="223"/>
        <v>402655.355</v>
      </c>
      <c r="T161" s="5"/>
      <c r="U161" s="5">
        <f t="shared" si="224"/>
        <v>5922</v>
      </c>
      <c r="V161" s="5"/>
      <c r="W161" s="5">
        <f t="shared" si="225"/>
        <v>0</v>
      </c>
      <c r="X161" s="21">
        <f t="shared" si="226"/>
        <v>408577.355</v>
      </c>
    </row>
    <row r="162" spans="1:24" ht="22.5" customHeight="1">
      <c r="A162" s="26" t="s">
        <v>175</v>
      </c>
      <c r="B162" s="5">
        <v>2</v>
      </c>
      <c r="C162" s="5">
        <v>46</v>
      </c>
      <c r="D162" s="5">
        <v>7</v>
      </c>
      <c r="E162" s="5">
        <v>85</v>
      </c>
      <c r="F162" s="5">
        <v>115</v>
      </c>
      <c r="G162" s="5">
        <f t="shared" si="212"/>
        <v>246</v>
      </c>
      <c r="H162" s="5">
        <f t="shared" si="213"/>
        <v>9</v>
      </c>
      <c r="I162" s="5">
        <f t="shared" si="214"/>
        <v>55332</v>
      </c>
      <c r="J162" s="5">
        <v>31540</v>
      </c>
      <c r="K162" s="5">
        <f t="shared" si="215"/>
        <v>72818</v>
      </c>
      <c r="L162" s="5">
        <f t="shared" si="216"/>
        <v>245395</v>
      </c>
      <c r="M162" s="5">
        <f t="shared" si="217"/>
        <v>356155</v>
      </c>
      <c r="N162" s="5">
        <f t="shared" si="218"/>
        <v>761240</v>
      </c>
      <c r="O162" s="5">
        <f t="shared" si="219"/>
        <v>71725.73</v>
      </c>
      <c r="P162" s="5">
        <f t="shared" si="220"/>
        <v>242941.05</v>
      </c>
      <c r="Q162" s="5">
        <f t="shared" si="221"/>
        <v>350812.675</v>
      </c>
      <c r="R162" s="5">
        <f t="shared" si="222"/>
        <v>86872</v>
      </c>
      <c r="S162" s="5">
        <f t="shared" si="223"/>
        <v>752351.455</v>
      </c>
      <c r="T162" s="5"/>
      <c r="U162" s="5">
        <f t="shared" si="224"/>
        <v>10810</v>
      </c>
      <c r="V162" s="5"/>
      <c r="W162" s="5">
        <f t="shared" si="225"/>
        <v>0</v>
      </c>
      <c r="X162" s="21">
        <f t="shared" si="226"/>
        <v>763161.455</v>
      </c>
    </row>
    <row r="163" spans="1:24" ht="18.75">
      <c r="A163" s="26" t="s">
        <v>176</v>
      </c>
      <c r="B163" s="5">
        <v>2</v>
      </c>
      <c r="C163" s="5">
        <v>45</v>
      </c>
      <c r="D163" s="5">
        <v>9</v>
      </c>
      <c r="E163" s="5">
        <v>141</v>
      </c>
      <c r="F163" s="5">
        <v>122</v>
      </c>
      <c r="G163" s="5">
        <f t="shared" si="212"/>
        <v>308</v>
      </c>
      <c r="H163" s="5">
        <f t="shared" si="213"/>
        <v>11</v>
      </c>
      <c r="I163" s="5">
        <f t="shared" si="214"/>
        <v>67628</v>
      </c>
      <c r="J163" s="5">
        <v>31540</v>
      </c>
      <c r="K163" s="5">
        <f t="shared" si="215"/>
        <v>71235</v>
      </c>
      <c r="L163" s="5">
        <f t="shared" si="216"/>
        <v>407067</v>
      </c>
      <c r="M163" s="5">
        <f t="shared" si="217"/>
        <v>377834</v>
      </c>
      <c r="N163" s="5">
        <f t="shared" si="218"/>
        <v>955304</v>
      </c>
      <c r="O163" s="5">
        <f t="shared" si="219"/>
        <v>70166.475</v>
      </c>
      <c r="P163" s="5">
        <f t="shared" si="220"/>
        <v>402996.33</v>
      </c>
      <c r="Q163" s="5">
        <f t="shared" si="221"/>
        <v>372166.49</v>
      </c>
      <c r="R163" s="5">
        <f t="shared" si="222"/>
        <v>99168</v>
      </c>
      <c r="S163" s="5">
        <f t="shared" si="223"/>
        <v>944497.295</v>
      </c>
      <c r="T163" s="5"/>
      <c r="U163" s="5">
        <f t="shared" si="224"/>
        <v>11468</v>
      </c>
      <c r="V163" s="5"/>
      <c r="W163" s="5">
        <f t="shared" si="225"/>
        <v>0</v>
      </c>
      <c r="X163" s="21">
        <f t="shared" si="226"/>
        <v>955965.295</v>
      </c>
    </row>
    <row r="164" spans="1:24" ht="15.75">
      <c r="A164" s="40" t="s">
        <v>177</v>
      </c>
      <c r="B164" s="40">
        <f aca="true" t="shared" si="227" ref="B164:N164">SUM(B165:B171)</f>
        <v>4</v>
      </c>
      <c r="C164" s="40">
        <f t="shared" si="227"/>
        <v>82</v>
      </c>
      <c r="D164" s="40">
        <f t="shared" si="227"/>
        <v>32</v>
      </c>
      <c r="E164" s="40">
        <f t="shared" si="227"/>
        <v>473</v>
      </c>
      <c r="F164" s="40">
        <f t="shared" si="227"/>
        <v>385</v>
      </c>
      <c r="G164" s="40">
        <f t="shared" si="227"/>
        <v>940</v>
      </c>
      <c r="H164" s="40">
        <f t="shared" si="227"/>
        <v>36</v>
      </c>
      <c r="I164" s="39">
        <f t="shared" si="227"/>
        <v>221328</v>
      </c>
      <c r="J164" s="39">
        <f t="shared" si="227"/>
        <v>220780</v>
      </c>
      <c r="K164" s="39">
        <f t="shared" si="227"/>
        <v>129806</v>
      </c>
      <c r="L164" s="39">
        <f t="shared" si="227"/>
        <v>1365551</v>
      </c>
      <c r="M164" s="39">
        <f t="shared" si="227"/>
        <v>1192345</v>
      </c>
      <c r="N164" s="39">
        <f t="shared" si="227"/>
        <v>3129810</v>
      </c>
      <c r="O164" s="39"/>
      <c r="P164" s="39"/>
      <c r="Q164" s="39"/>
      <c r="R164" s="39"/>
      <c r="S164" s="39"/>
      <c r="T164" s="39">
        <f>SUM(T165)</f>
        <v>0</v>
      </c>
      <c r="U164" s="39"/>
      <c r="V164" s="39"/>
      <c r="W164" s="39"/>
      <c r="X164" s="39"/>
    </row>
    <row r="165" spans="1:24" ht="18.75">
      <c r="A165" s="26" t="s">
        <v>178</v>
      </c>
      <c r="B165" s="5"/>
      <c r="C165" s="5"/>
      <c r="D165" s="5">
        <v>5</v>
      </c>
      <c r="E165" s="5">
        <v>65</v>
      </c>
      <c r="F165" s="5">
        <v>64</v>
      </c>
      <c r="G165" s="5">
        <f aca="true" t="shared" si="228" ref="G165:G171">F165+E165+C165</f>
        <v>129</v>
      </c>
      <c r="H165" s="5">
        <f aca="true" t="shared" si="229" ref="H165:H171">B165+D165</f>
        <v>5</v>
      </c>
      <c r="I165" s="5">
        <f aca="true" t="shared" si="230" ref="I165:I171">H165*6148</f>
        <v>30740</v>
      </c>
      <c r="J165" s="5">
        <v>31540</v>
      </c>
      <c r="K165" s="5">
        <f aca="true" t="shared" si="231" ref="K165:K171">C165*1583</f>
        <v>0</v>
      </c>
      <c r="L165" s="5">
        <f aca="true" t="shared" si="232" ref="L165:L171">E165*2887</f>
        <v>187655</v>
      </c>
      <c r="M165" s="5">
        <f aca="true" t="shared" si="233" ref="M165:M171">F165*3097</f>
        <v>198208</v>
      </c>
      <c r="N165" s="5">
        <f aca="true" t="shared" si="234" ref="N165:N171">SUM(I165:M165)</f>
        <v>448143</v>
      </c>
      <c r="O165" s="5">
        <f aca="true" t="shared" si="235" ref="O165:O171">K165*98.5%</f>
        <v>0</v>
      </c>
      <c r="P165" s="5">
        <f aca="true" t="shared" si="236" ref="P165:P171">L165*99%</f>
        <v>185778.45</v>
      </c>
      <c r="Q165" s="5">
        <f aca="true" t="shared" si="237" ref="Q165:Q171">M165*98.5%</f>
        <v>195234.88</v>
      </c>
      <c r="R165" s="5">
        <f aca="true" t="shared" si="238" ref="R165:R171">I165+J165</f>
        <v>62280</v>
      </c>
      <c r="S165" s="5">
        <f aca="true" t="shared" si="239" ref="S165:S171">SUM(O165:R165)</f>
        <v>443293.33</v>
      </c>
      <c r="T165" s="5"/>
      <c r="U165" s="5">
        <f aca="true" t="shared" si="240" ref="U165:U171">F165*94</f>
        <v>6016</v>
      </c>
      <c r="V165" s="5"/>
      <c r="W165" s="5">
        <f aca="true" t="shared" si="241" ref="W165:W171">V165*15</f>
        <v>0</v>
      </c>
      <c r="X165" s="21">
        <f aca="true" t="shared" si="242" ref="X165:X171">S165+T165+U165+W165</f>
        <v>449309.33</v>
      </c>
    </row>
    <row r="166" spans="1:24" ht="18.75">
      <c r="A166" s="26" t="s">
        <v>179</v>
      </c>
      <c r="B166" s="5">
        <v>1</v>
      </c>
      <c r="C166" s="5">
        <v>22</v>
      </c>
      <c r="D166" s="5">
        <v>4</v>
      </c>
      <c r="E166" s="39">
        <v>59</v>
      </c>
      <c r="F166" s="39">
        <v>54</v>
      </c>
      <c r="G166" s="5">
        <f t="shared" si="228"/>
        <v>135</v>
      </c>
      <c r="H166" s="5">
        <f t="shared" si="229"/>
        <v>5</v>
      </c>
      <c r="I166" s="5">
        <f t="shared" si="230"/>
        <v>30740</v>
      </c>
      <c r="J166" s="5">
        <v>31540</v>
      </c>
      <c r="K166" s="5">
        <f t="shared" si="231"/>
        <v>34826</v>
      </c>
      <c r="L166" s="5">
        <f t="shared" si="232"/>
        <v>170333</v>
      </c>
      <c r="M166" s="5">
        <f t="shared" si="233"/>
        <v>167238</v>
      </c>
      <c r="N166" s="5">
        <f t="shared" si="234"/>
        <v>434677</v>
      </c>
      <c r="O166" s="5">
        <f t="shared" si="235"/>
        <v>34303.61</v>
      </c>
      <c r="P166" s="5">
        <f t="shared" si="236"/>
        <v>168629.67</v>
      </c>
      <c r="Q166" s="5">
        <f t="shared" si="237"/>
        <v>164729.43</v>
      </c>
      <c r="R166" s="5">
        <f t="shared" si="238"/>
        <v>62280</v>
      </c>
      <c r="S166" s="5">
        <f t="shared" si="239"/>
        <v>429942.71</v>
      </c>
      <c r="T166" s="5"/>
      <c r="U166" s="5">
        <f t="shared" si="240"/>
        <v>5076</v>
      </c>
      <c r="V166" s="5"/>
      <c r="W166" s="5">
        <f t="shared" si="241"/>
        <v>0</v>
      </c>
      <c r="X166" s="21">
        <f t="shared" si="242"/>
        <v>435018.71</v>
      </c>
    </row>
    <row r="167" spans="1:24" ht="18.75">
      <c r="A167" s="26" t="s">
        <v>180</v>
      </c>
      <c r="B167" s="5"/>
      <c r="C167" s="5"/>
      <c r="D167" s="5">
        <v>2</v>
      </c>
      <c r="E167" s="5">
        <v>30</v>
      </c>
      <c r="F167" s="5">
        <v>24</v>
      </c>
      <c r="G167" s="5">
        <f t="shared" si="228"/>
        <v>54</v>
      </c>
      <c r="H167" s="5">
        <f t="shared" si="229"/>
        <v>2</v>
      </c>
      <c r="I167" s="5">
        <f t="shared" si="230"/>
        <v>12296</v>
      </c>
      <c r="J167" s="5">
        <v>31540</v>
      </c>
      <c r="K167" s="5">
        <f t="shared" si="231"/>
        <v>0</v>
      </c>
      <c r="L167" s="5">
        <f t="shared" si="232"/>
        <v>86610</v>
      </c>
      <c r="M167" s="5">
        <f t="shared" si="233"/>
        <v>74328</v>
      </c>
      <c r="N167" s="5">
        <f t="shared" si="234"/>
        <v>204774</v>
      </c>
      <c r="O167" s="5">
        <f t="shared" si="235"/>
        <v>0</v>
      </c>
      <c r="P167" s="5">
        <f t="shared" si="236"/>
        <v>85743.9</v>
      </c>
      <c r="Q167" s="5">
        <f t="shared" si="237"/>
        <v>73213.08</v>
      </c>
      <c r="R167" s="5">
        <f t="shared" si="238"/>
        <v>43836</v>
      </c>
      <c r="S167" s="5">
        <f t="shared" si="239"/>
        <v>202792.97999999998</v>
      </c>
      <c r="T167" s="5">
        <v>0</v>
      </c>
      <c r="U167" s="5">
        <f t="shared" si="240"/>
        <v>2256</v>
      </c>
      <c r="V167" s="5"/>
      <c r="W167" s="5">
        <f t="shared" si="241"/>
        <v>0</v>
      </c>
      <c r="X167" s="21">
        <f t="shared" si="242"/>
        <v>205048.97999999998</v>
      </c>
    </row>
    <row r="168" spans="1:24" ht="18.75" customHeight="1">
      <c r="A168" s="26" t="s">
        <v>181</v>
      </c>
      <c r="B168" s="5"/>
      <c r="C168" s="5"/>
      <c r="D168" s="5">
        <v>2</v>
      </c>
      <c r="E168" s="5">
        <v>33</v>
      </c>
      <c r="F168" s="5">
        <v>17</v>
      </c>
      <c r="G168" s="5">
        <f t="shared" si="228"/>
        <v>50</v>
      </c>
      <c r="H168" s="5">
        <f t="shared" si="229"/>
        <v>2</v>
      </c>
      <c r="I168" s="5">
        <f t="shared" si="230"/>
        <v>12296</v>
      </c>
      <c r="J168" s="5">
        <v>31540</v>
      </c>
      <c r="K168" s="5">
        <f t="shared" si="231"/>
        <v>0</v>
      </c>
      <c r="L168" s="5">
        <f t="shared" si="232"/>
        <v>95271</v>
      </c>
      <c r="M168" s="5">
        <f t="shared" si="233"/>
        <v>52649</v>
      </c>
      <c r="N168" s="5">
        <f t="shared" si="234"/>
        <v>191756</v>
      </c>
      <c r="O168" s="5">
        <f t="shared" si="235"/>
        <v>0</v>
      </c>
      <c r="P168" s="5">
        <f t="shared" si="236"/>
        <v>94318.29</v>
      </c>
      <c r="Q168" s="5">
        <f t="shared" si="237"/>
        <v>51859.265</v>
      </c>
      <c r="R168" s="5">
        <f t="shared" si="238"/>
        <v>43836</v>
      </c>
      <c r="S168" s="5">
        <f t="shared" si="239"/>
        <v>190013.555</v>
      </c>
      <c r="T168" s="5"/>
      <c r="U168" s="5">
        <f t="shared" si="240"/>
        <v>1598</v>
      </c>
      <c r="V168" s="5"/>
      <c r="W168" s="5">
        <f t="shared" si="241"/>
        <v>0</v>
      </c>
      <c r="X168" s="21">
        <f t="shared" si="242"/>
        <v>191611.555</v>
      </c>
    </row>
    <row r="169" spans="1:24" ht="18.75">
      <c r="A169" s="26" t="s">
        <v>182</v>
      </c>
      <c r="B169" s="5"/>
      <c r="C169" s="5"/>
      <c r="D169" s="5">
        <v>6</v>
      </c>
      <c r="E169" s="5">
        <v>85</v>
      </c>
      <c r="F169" s="5">
        <v>67</v>
      </c>
      <c r="G169" s="5">
        <f t="shared" si="228"/>
        <v>152</v>
      </c>
      <c r="H169" s="5">
        <f t="shared" si="229"/>
        <v>6</v>
      </c>
      <c r="I169" s="5">
        <f t="shared" si="230"/>
        <v>36888</v>
      </c>
      <c r="J169" s="5">
        <v>31540</v>
      </c>
      <c r="K169" s="5">
        <f t="shared" si="231"/>
        <v>0</v>
      </c>
      <c r="L169" s="5">
        <f t="shared" si="232"/>
        <v>245395</v>
      </c>
      <c r="M169" s="5">
        <f t="shared" si="233"/>
        <v>207499</v>
      </c>
      <c r="N169" s="5">
        <f t="shared" si="234"/>
        <v>521322</v>
      </c>
      <c r="O169" s="5">
        <f t="shared" si="235"/>
        <v>0</v>
      </c>
      <c r="P169" s="5">
        <f t="shared" si="236"/>
        <v>242941.05</v>
      </c>
      <c r="Q169" s="5">
        <f t="shared" si="237"/>
        <v>204386.51499999998</v>
      </c>
      <c r="R169" s="5">
        <f t="shared" si="238"/>
        <v>68428</v>
      </c>
      <c r="S169" s="5">
        <f t="shared" si="239"/>
        <v>515755.56499999994</v>
      </c>
      <c r="T169" s="5"/>
      <c r="U169" s="5">
        <f t="shared" si="240"/>
        <v>6298</v>
      </c>
      <c r="V169" s="5"/>
      <c r="W169" s="5">
        <f t="shared" si="241"/>
        <v>0</v>
      </c>
      <c r="X169" s="21">
        <f t="shared" si="242"/>
        <v>522053.56499999994</v>
      </c>
    </row>
    <row r="170" spans="1:24" ht="18.75">
      <c r="A170" s="26" t="s">
        <v>183</v>
      </c>
      <c r="B170" s="5">
        <v>2</v>
      </c>
      <c r="C170" s="5">
        <v>35</v>
      </c>
      <c r="D170" s="5">
        <v>7</v>
      </c>
      <c r="E170" s="5">
        <v>99</v>
      </c>
      <c r="F170" s="5">
        <v>88</v>
      </c>
      <c r="G170" s="5">
        <f t="shared" si="228"/>
        <v>222</v>
      </c>
      <c r="H170" s="5">
        <f t="shared" si="229"/>
        <v>9</v>
      </c>
      <c r="I170" s="5">
        <f t="shared" si="230"/>
        <v>55332</v>
      </c>
      <c r="J170" s="5">
        <v>31540</v>
      </c>
      <c r="K170" s="5">
        <f t="shared" si="231"/>
        <v>55405</v>
      </c>
      <c r="L170" s="5">
        <f t="shared" si="232"/>
        <v>285813</v>
      </c>
      <c r="M170" s="5">
        <f t="shared" si="233"/>
        <v>272536</v>
      </c>
      <c r="N170" s="5">
        <f t="shared" si="234"/>
        <v>700626</v>
      </c>
      <c r="O170" s="5">
        <f t="shared" si="235"/>
        <v>54573.924999999996</v>
      </c>
      <c r="P170" s="5">
        <f t="shared" si="236"/>
        <v>282954.87</v>
      </c>
      <c r="Q170" s="5">
        <f t="shared" si="237"/>
        <v>268447.96</v>
      </c>
      <c r="R170" s="5">
        <f t="shared" si="238"/>
        <v>86872</v>
      </c>
      <c r="S170" s="5">
        <f t="shared" si="239"/>
        <v>692848.755</v>
      </c>
      <c r="T170" s="5"/>
      <c r="U170" s="5">
        <f t="shared" si="240"/>
        <v>8272</v>
      </c>
      <c r="V170" s="5"/>
      <c r="W170" s="5">
        <f t="shared" si="241"/>
        <v>0</v>
      </c>
      <c r="X170" s="21">
        <f t="shared" si="242"/>
        <v>701120.755</v>
      </c>
    </row>
    <row r="171" spans="1:24" ht="18.75">
      <c r="A171" s="26" t="s">
        <v>184</v>
      </c>
      <c r="B171" s="5">
        <v>1</v>
      </c>
      <c r="C171" s="5">
        <v>25</v>
      </c>
      <c r="D171" s="5">
        <v>6</v>
      </c>
      <c r="E171" s="5">
        <v>102</v>
      </c>
      <c r="F171" s="5">
        <v>71</v>
      </c>
      <c r="G171" s="5">
        <f t="shared" si="228"/>
        <v>198</v>
      </c>
      <c r="H171" s="5">
        <f t="shared" si="229"/>
        <v>7</v>
      </c>
      <c r="I171" s="5">
        <f t="shared" si="230"/>
        <v>43036</v>
      </c>
      <c r="J171" s="5">
        <v>31540</v>
      </c>
      <c r="K171" s="5">
        <f t="shared" si="231"/>
        <v>39575</v>
      </c>
      <c r="L171" s="5">
        <f t="shared" si="232"/>
        <v>294474</v>
      </c>
      <c r="M171" s="5">
        <f t="shared" si="233"/>
        <v>219887</v>
      </c>
      <c r="N171" s="5">
        <f t="shared" si="234"/>
        <v>628512</v>
      </c>
      <c r="O171" s="5">
        <f t="shared" si="235"/>
        <v>38981.375</v>
      </c>
      <c r="P171" s="5">
        <f t="shared" si="236"/>
        <v>291529.26</v>
      </c>
      <c r="Q171" s="5">
        <f t="shared" si="237"/>
        <v>216588.695</v>
      </c>
      <c r="R171" s="5">
        <f t="shared" si="238"/>
        <v>74576</v>
      </c>
      <c r="S171" s="5">
        <f t="shared" si="239"/>
        <v>621675.3300000001</v>
      </c>
      <c r="T171" s="5"/>
      <c r="U171" s="5">
        <f t="shared" si="240"/>
        <v>6674</v>
      </c>
      <c r="V171" s="5"/>
      <c r="W171" s="5">
        <f t="shared" si="241"/>
        <v>0</v>
      </c>
      <c r="X171" s="21">
        <f t="shared" si="242"/>
        <v>628349.3300000001</v>
      </c>
    </row>
    <row r="172" spans="1:24" ht="15.75">
      <c r="A172" s="40" t="s">
        <v>185</v>
      </c>
      <c r="B172" s="40">
        <f aca="true" t="shared" si="243" ref="B172:N172">SUM(B173:B183)</f>
        <v>13</v>
      </c>
      <c r="C172" s="40">
        <f t="shared" si="243"/>
        <v>300</v>
      </c>
      <c r="D172" s="40">
        <f t="shared" si="243"/>
        <v>85</v>
      </c>
      <c r="E172" s="40">
        <f t="shared" si="243"/>
        <v>1142</v>
      </c>
      <c r="F172" s="40">
        <f t="shared" si="243"/>
        <v>1205</v>
      </c>
      <c r="G172" s="40">
        <f t="shared" si="243"/>
        <v>2647</v>
      </c>
      <c r="H172" s="40">
        <f t="shared" si="243"/>
        <v>98</v>
      </c>
      <c r="I172" s="39">
        <f t="shared" si="243"/>
        <v>602504</v>
      </c>
      <c r="J172" s="39">
        <f t="shared" si="243"/>
        <v>346940</v>
      </c>
      <c r="K172" s="39">
        <f t="shared" si="243"/>
        <v>474900</v>
      </c>
      <c r="L172" s="39">
        <f t="shared" si="243"/>
        <v>3296954</v>
      </c>
      <c r="M172" s="39">
        <f t="shared" si="243"/>
        <v>3731885</v>
      </c>
      <c r="N172" s="39">
        <f t="shared" si="243"/>
        <v>8453183</v>
      </c>
      <c r="O172" s="39"/>
      <c r="P172" s="39"/>
      <c r="Q172" s="39"/>
      <c r="R172" s="39"/>
      <c r="S172" s="39"/>
      <c r="T172" s="39">
        <f>SUM(T173)</f>
        <v>0</v>
      </c>
      <c r="U172" s="39"/>
      <c r="V172" s="39"/>
      <c r="W172" s="39"/>
      <c r="X172" s="39"/>
    </row>
    <row r="173" spans="1:24" ht="18.75">
      <c r="A173" s="26" t="s">
        <v>186</v>
      </c>
      <c r="B173" s="5">
        <v>2</v>
      </c>
      <c r="C173" s="5">
        <v>44</v>
      </c>
      <c r="D173" s="5">
        <v>12</v>
      </c>
      <c r="E173" s="5">
        <v>163</v>
      </c>
      <c r="F173" s="5">
        <v>172</v>
      </c>
      <c r="G173" s="5">
        <f aca="true" t="shared" si="244" ref="G173:G183">F173+E173+C173</f>
        <v>379</v>
      </c>
      <c r="H173" s="5">
        <f aca="true" t="shared" si="245" ref="H173:H183">B173+D173</f>
        <v>14</v>
      </c>
      <c r="I173" s="5">
        <f aca="true" t="shared" si="246" ref="I173:I183">H173*6148</f>
        <v>86072</v>
      </c>
      <c r="J173" s="5">
        <v>31540</v>
      </c>
      <c r="K173" s="5">
        <f aca="true" t="shared" si="247" ref="K173:K183">C173*1583</f>
        <v>69652</v>
      </c>
      <c r="L173" s="5">
        <f aca="true" t="shared" si="248" ref="L173:L183">E173*2887</f>
        <v>470581</v>
      </c>
      <c r="M173" s="5">
        <f aca="true" t="shared" si="249" ref="M173:M183">F173*3097</f>
        <v>532684</v>
      </c>
      <c r="N173" s="5">
        <f aca="true" t="shared" si="250" ref="N173:N183">SUM(I173:M173)</f>
        <v>1190529</v>
      </c>
      <c r="O173" s="5">
        <f aca="true" t="shared" si="251" ref="O173:O183">K173*98.5%</f>
        <v>68607.22</v>
      </c>
      <c r="P173" s="5">
        <f aca="true" t="shared" si="252" ref="P173:P183">L173*99%</f>
        <v>465875.19</v>
      </c>
      <c r="Q173" s="5">
        <f aca="true" t="shared" si="253" ref="Q173:Q183">M173*98.5%</f>
        <v>524693.74</v>
      </c>
      <c r="R173" s="5">
        <f aca="true" t="shared" si="254" ref="R173:R183">I173+J173</f>
        <v>117612</v>
      </c>
      <c r="S173" s="5">
        <f aca="true" t="shared" si="255" ref="S173:S183">SUM(O173:R173)</f>
        <v>1176788.15</v>
      </c>
      <c r="T173" s="5"/>
      <c r="U173" s="5">
        <f aca="true" t="shared" si="256" ref="U173:U183">F173*94</f>
        <v>16168</v>
      </c>
      <c r="V173" s="5"/>
      <c r="W173" s="5">
        <f aca="true" t="shared" si="257" ref="W173:W183">V173*15</f>
        <v>0</v>
      </c>
      <c r="X173" s="21">
        <f aca="true" t="shared" si="258" ref="X173:X183">S173+T173+U173+W173</f>
        <v>1192956.15</v>
      </c>
    </row>
    <row r="174" spans="1:24" ht="18.75">
      <c r="A174" s="26" t="s">
        <v>187</v>
      </c>
      <c r="B174" s="5"/>
      <c r="C174" s="5"/>
      <c r="D174" s="5">
        <v>6</v>
      </c>
      <c r="E174" s="5">
        <v>62</v>
      </c>
      <c r="F174" s="5">
        <v>89</v>
      </c>
      <c r="G174" s="5">
        <f t="shared" si="244"/>
        <v>151</v>
      </c>
      <c r="H174" s="5">
        <f t="shared" si="245"/>
        <v>6</v>
      </c>
      <c r="I174" s="5">
        <f t="shared" si="246"/>
        <v>36888</v>
      </c>
      <c r="J174" s="5">
        <v>31540</v>
      </c>
      <c r="K174" s="5">
        <f t="shared" si="247"/>
        <v>0</v>
      </c>
      <c r="L174" s="5">
        <f t="shared" si="248"/>
        <v>178994</v>
      </c>
      <c r="M174" s="5">
        <f t="shared" si="249"/>
        <v>275633</v>
      </c>
      <c r="N174" s="5">
        <f t="shared" si="250"/>
        <v>523055</v>
      </c>
      <c r="O174" s="5">
        <f t="shared" si="251"/>
        <v>0</v>
      </c>
      <c r="P174" s="5">
        <f t="shared" si="252"/>
        <v>177204.06</v>
      </c>
      <c r="Q174" s="5">
        <f t="shared" si="253"/>
        <v>271498.505</v>
      </c>
      <c r="R174" s="5">
        <f t="shared" si="254"/>
        <v>68428</v>
      </c>
      <c r="S174" s="5">
        <f t="shared" si="255"/>
        <v>517130.565</v>
      </c>
      <c r="T174" s="5"/>
      <c r="U174" s="5">
        <f t="shared" si="256"/>
        <v>8366</v>
      </c>
      <c r="V174" s="5"/>
      <c r="W174" s="5">
        <f t="shared" si="257"/>
        <v>0</v>
      </c>
      <c r="X174" s="21">
        <f t="shared" si="258"/>
        <v>525496.565</v>
      </c>
    </row>
    <row r="175" spans="1:24" ht="18.75">
      <c r="A175" s="26" t="s">
        <v>188</v>
      </c>
      <c r="B175" s="5">
        <v>2</v>
      </c>
      <c r="C175" s="5">
        <v>46</v>
      </c>
      <c r="D175" s="5">
        <v>8</v>
      </c>
      <c r="E175" s="39">
        <v>110</v>
      </c>
      <c r="F175" s="39">
        <v>116</v>
      </c>
      <c r="G175" s="5">
        <f t="shared" si="244"/>
        <v>272</v>
      </c>
      <c r="H175" s="5">
        <f t="shared" si="245"/>
        <v>10</v>
      </c>
      <c r="I175" s="5">
        <f t="shared" si="246"/>
        <v>61480</v>
      </c>
      <c r="J175" s="5">
        <v>31540</v>
      </c>
      <c r="K175" s="5">
        <f t="shared" si="247"/>
        <v>72818</v>
      </c>
      <c r="L175" s="5">
        <f t="shared" si="248"/>
        <v>317570</v>
      </c>
      <c r="M175" s="5">
        <f t="shared" si="249"/>
        <v>359252</v>
      </c>
      <c r="N175" s="5">
        <f t="shared" si="250"/>
        <v>842660</v>
      </c>
      <c r="O175" s="5">
        <f t="shared" si="251"/>
        <v>71725.73</v>
      </c>
      <c r="P175" s="5">
        <f t="shared" si="252"/>
        <v>314394.3</v>
      </c>
      <c r="Q175" s="5">
        <f t="shared" si="253"/>
        <v>353863.22</v>
      </c>
      <c r="R175" s="5">
        <f t="shared" si="254"/>
        <v>93020</v>
      </c>
      <c r="S175" s="5">
        <f t="shared" si="255"/>
        <v>833003.25</v>
      </c>
      <c r="T175" s="5"/>
      <c r="U175" s="5">
        <f t="shared" si="256"/>
        <v>10904</v>
      </c>
      <c r="V175" s="5"/>
      <c r="W175" s="5">
        <f t="shared" si="257"/>
        <v>0</v>
      </c>
      <c r="X175" s="21">
        <f t="shared" si="258"/>
        <v>843907.25</v>
      </c>
    </row>
    <row r="176" spans="1:24" ht="18.75">
      <c r="A176" s="26" t="s">
        <v>189</v>
      </c>
      <c r="B176" s="5">
        <v>1</v>
      </c>
      <c r="C176" s="5">
        <v>25</v>
      </c>
      <c r="D176" s="5">
        <v>7</v>
      </c>
      <c r="E176" s="5">
        <v>93</v>
      </c>
      <c r="F176" s="5">
        <v>86</v>
      </c>
      <c r="G176" s="5">
        <f t="shared" si="244"/>
        <v>204</v>
      </c>
      <c r="H176" s="5">
        <f t="shared" si="245"/>
        <v>8</v>
      </c>
      <c r="I176" s="5">
        <f t="shared" si="246"/>
        <v>49184</v>
      </c>
      <c r="J176" s="5">
        <v>31540</v>
      </c>
      <c r="K176" s="5">
        <f t="shared" si="247"/>
        <v>39575</v>
      </c>
      <c r="L176" s="5">
        <f t="shared" si="248"/>
        <v>268491</v>
      </c>
      <c r="M176" s="5">
        <f t="shared" si="249"/>
        <v>266342</v>
      </c>
      <c r="N176" s="5">
        <f t="shared" si="250"/>
        <v>655132</v>
      </c>
      <c r="O176" s="5">
        <f t="shared" si="251"/>
        <v>38981.375</v>
      </c>
      <c r="P176" s="5">
        <f t="shared" si="252"/>
        <v>265806.09</v>
      </c>
      <c r="Q176" s="5">
        <f t="shared" si="253"/>
        <v>262346.87</v>
      </c>
      <c r="R176" s="5">
        <f t="shared" si="254"/>
        <v>80724</v>
      </c>
      <c r="S176" s="5">
        <f t="shared" si="255"/>
        <v>647858.335</v>
      </c>
      <c r="T176" s="5"/>
      <c r="U176" s="5">
        <f t="shared" si="256"/>
        <v>8084</v>
      </c>
      <c r="V176" s="5"/>
      <c r="W176" s="5">
        <f t="shared" si="257"/>
        <v>0</v>
      </c>
      <c r="X176" s="21">
        <f t="shared" si="258"/>
        <v>655942.335</v>
      </c>
    </row>
    <row r="177" spans="1:24" ht="18.75">
      <c r="A177" s="26" t="s">
        <v>190</v>
      </c>
      <c r="B177" s="5"/>
      <c r="C177" s="5"/>
      <c r="D177" s="5">
        <v>4</v>
      </c>
      <c r="E177" s="5">
        <v>52</v>
      </c>
      <c r="F177" s="5">
        <v>61</v>
      </c>
      <c r="G177" s="5">
        <f t="shared" si="244"/>
        <v>113</v>
      </c>
      <c r="H177" s="5">
        <f t="shared" si="245"/>
        <v>4</v>
      </c>
      <c r="I177" s="5">
        <f t="shared" si="246"/>
        <v>24592</v>
      </c>
      <c r="J177" s="5">
        <v>31540</v>
      </c>
      <c r="K177" s="5">
        <f t="shared" si="247"/>
        <v>0</v>
      </c>
      <c r="L177" s="5">
        <f t="shared" si="248"/>
        <v>150124</v>
      </c>
      <c r="M177" s="5">
        <f t="shared" si="249"/>
        <v>188917</v>
      </c>
      <c r="N177" s="5">
        <f t="shared" si="250"/>
        <v>395173</v>
      </c>
      <c r="O177" s="5">
        <f t="shared" si="251"/>
        <v>0</v>
      </c>
      <c r="P177" s="5">
        <f t="shared" si="252"/>
        <v>148622.76</v>
      </c>
      <c r="Q177" s="5">
        <f t="shared" si="253"/>
        <v>186083.245</v>
      </c>
      <c r="R177" s="5">
        <f t="shared" si="254"/>
        <v>56132</v>
      </c>
      <c r="S177" s="5">
        <f t="shared" si="255"/>
        <v>390838.005</v>
      </c>
      <c r="T177" s="5"/>
      <c r="U177" s="5">
        <f t="shared" si="256"/>
        <v>5734</v>
      </c>
      <c r="V177" s="5"/>
      <c r="W177" s="5">
        <f t="shared" si="257"/>
        <v>0</v>
      </c>
      <c r="X177" s="21">
        <f t="shared" si="258"/>
        <v>396572.005</v>
      </c>
    </row>
    <row r="178" spans="1:24" ht="18.75">
      <c r="A178" s="26" t="s">
        <v>191</v>
      </c>
      <c r="B178" s="5"/>
      <c r="C178" s="5"/>
      <c r="D178" s="5">
        <v>12</v>
      </c>
      <c r="E178" s="5">
        <v>162</v>
      </c>
      <c r="F178" s="5">
        <v>171</v>
      </c>
      <c r="G178" s="5">
        <f t="shared" si="244"/>
        <v>333</v>
      </c>
      <c r="H178" s="5">
        <f t="shared" si="245"/>
        <v>12</v>
      </c>
      <c r="I178" s="5">
        <f t="shared" si="246"/>
        <v>73776</v>
      </c>
      <c r="J178" s="5">
        <v>31540</v>
      </c>
      <c r="K178" s="5">
        <f t="shared" si="247"/>
        <v>0</v>
      </c>
      <c r="L178" s="5">
        <f t="shared" si="248"/>
        <v>467694</v>
      </c>
      <c r="M178" s="5">
        <f t="shared" si="249"/>
        <v>529587</v>
      </c>
      <c r="N178" s="5">
        <f t="shared" si="250"/>
        <v>1102597</v>
      </c>
      <c r="O178" s="5">
        <f t="shared" si="251"/>
        <v>0</v>
      </c>
      <c r="P178" s="5">
        <f t="shared" si="252"/>
        <v>463017.06</v>
      </c>
      <c r="Q178" s="5">
        <f t="shared" si="253"/>
        <v>521643.195</v>
      </c>
      <c r="R178" s="5">
        <f t="shared" si="254"/>
        <v>105316</v>
      </c>
      <c r="S178" s="5">
        <f t="shared" si="255"/>
        <v>1089976.255</v>
      </c>
      <c r="T178" s="5"/>
      <c r="U178" s="5">
        <f t="shared" si="256"/>
        <v>16074</v>
      </c>
      <c r="V178" s="5"/>
      <c r="W178" s="5">
        <f t="shared" si="257"/>
        <v>0</v>
      </c>
      <c r="X178" s="21">
        <f t="shared" si="258"/>
        <v>1106050.255</v>
      </c>
    </row>
    <row r="179" spans="1:24" ht="18.75">
      <c r="A179" s="26" t="s">
        <v>192</v>
      </c>
      <c r="B179" s="5"/>
      <c r="C179" s="5"/>
      <c r="D179" s="5">
        <v>6</v>
      </c>
      <c r="E179" s="5">
        <v>113</v>
      </c>
      <c r="F179" s="5">
        <v>62</v>
      </c>
      <c r="G179" s="5">
        <f t="shared" si="244"/>
        <v>175</v>
      </c>
      <c r="H179" s="5">
        <f t="shared" si="245"/>
        <v>6</v>
      </c>
      <c r="I179" s="5">
        <f t="shared" si="246"/>
        <v>36888</v>
      </c>
      <c r="J179" s="5">
        <v>31540</v>
      </c>
      <c r="K179" s="5">
        <f t="shared" si="247"/>
        <v>0</v>
      </c>
      <c r="L179" s="5">
        <f t="shared" si="248"/>
        <v>326231</v>
      </c>
      <c r="M179" s="5">
        <f t="shared" si="249"/>
        <v>192014</v>
      </c>
      <c r="N179" s="5">
        <f t="shared" si="250"/>
        <v>586673</v>
      </c>
      <c r="O179" s="5">
        <f t="shared" si="251"/>
        <v>0</v>
      </c>
      <c r="P179" s="5">
        <f t="shared" si="252"/>
        <v>322968.69</v>
      </c>
      <c r="Q179" s="5">
        <f t="shared" si="253"/>
        <v>189133.79</v>
      </c>
      <c r="R179" s="5">
        <f t="shared" si="254"/>
        <v>68428</v>
      </c>
      <c r="S179" s="5">
        <f t="shared" si="255"/>
        <v>580530.48</v>
      </c>
      <c r="T179" s="5"/>
      <c r="U179" s="5">
        <f t="shared" si="256"/>
        <v>5828</v>
      </c>
      <c r="V179" s="5"/>
      <c r="W179" s="5">
        <f t="shared" si="257"/>
        <v>0</v>
      </c>
      <c r="X179" s="21">
        <f t="shared" si="258"/>
        <v>586358.48</v>
      </c>
    </row>
    <row r="180" spans="1:24" ht="18.75">
      <c r="A180" s="26" t="s">
        <v>193</v>
      </c>
      <c r="B180" s="5">
        <v>2</v>
      </c>
      <c r="C180" s="5">
        <v>46</v>
      </c>
      <c r="D180" s="5">
        <v>7</v>
      </c>
      <c r="E180" s="5">
        <v>87</v>
      </c>
      <c r="F180" s="5">
        <v>104</v>
      </c>
      <c r="G180" s="5">
        <f t="shared" si="244"/>
        <v>237</v>
      </c>
      <c r="H180" s="5">
        <f t="shared" si="245"/>
        <v>9</v>
      </c>
      <c r="I180" s="5">
        <f t="shared" si="246"/>
        <v>55332</v>
      </c>
      <c r="J180" s="5">
        <v>31540</v>
      </c>
      <c r="K180" s="5">
        <f t="shared" si="247"/>
        <v>72818</v>
      </c>
      <c r="L180" s="5">
        <f t="shared" si="248"/>
        <v>251169</v>
      </c>
      <c r="M180" s="5">
        <f t="shared" si="249"/>
        <v>322088</v>
      </c>
      <c r="N180" s="5">
        <f t="shared" si="250"/>
        <v>732947</v>
      </c>
      <c r="O180" s="5">
        <f t="shared" si="251"/>
        <v>71725.73</v>
      </c>
      <c r="P180" s="5">
        <f t="shared" si="252"/>
        <v>248657.31</v>
      </c>
      <c r="Q180" s="5">
        <f t="shared" si="253"/>
        <v>317256.68</v>
      </c>
      <c r="R180" s="5">
        <f t="shared" si="254"/>
        <v>86872</v>
      </c>
      <c r="S180" s="5">
        <f t="shared" si="255"/>
        <v>724511.72</v>
      </c>
      <c r="T180" s="5"/>
      <c r="U180" s="5">
        <f t="shared" si="256"/>
        <v>9776</v>
      </c>
      <c r="V180" s="5"/>
      <c r="W180" s="5">
        <f t="shared" si="257"/>
        <v>0</v>
      </c>
      <c r="X180" s="21">
        <f t="shared" si="258"/>
        <v>734287.72</v>
      </c>
    </row>
    <row r="181" spans="1:24" ht="18.75">
      <c r="A181" s="26" t="s">
        <v>194</v>
      </c>
      <c r="B181" s="5">
        <v>2</v>
      </c>
      <c r="C181" s="5">
        <v>47</v>
      </c>
      <c r="D181" s="5">
        <v>7</v>
      </c>
      <c r="E181" s="5">
        <v>83</v>
      </c>
      <c r="F181" s="5">
        <v>117</v>
      </c>
      <c r="G181" s="5">
        <f t="shared" si="244"/>
        <v>247</v>
      </c>
      <c r="H181" s="5">
        <f t="shared" si="245"/>
        <v>9</v>
      </c>
      <c r="I181" s="5">
        <f t="shared" si="246"/>
        <v>55332</v>
      </c>
      <c r="J181" s="5">
        <v>31540</v>
      </c>
      <c r="K181" s="5">
        <f t="shared" si="247"/>
        <v>74401</v>
      </c>
      <c r="L181" s="5">
        <f t="shared" si="248"/>
        <v>239621</v>
      </c>
      <c r="M181" s="5">
        <f t="shared" si="249"/>
        <v>362349</v>
      </c>
      <c r="N181" s="5">
        <f t="shared" si="250"/>
        <v>763243</v>
      </c>
      <c r="O181" s="5">
        <f t="shared" si="251"/>
        <v>73284.985</v>
      </c>
      <c r="P181" s="5">
        <f t="shared" si="252"/>
        <v>237224.79</v>
      </c>
      <c r="Q181" s="5">
        <f t="shared" si="253"/>
        <v>356913.765</v>
      </c>
      <c r="R181" s="5">
        <f t="shared" si="254"/>
        <v>86872</v>
      </c>
      <c r="S181" s="5">
        <f t="shared" si="255"/>
        <v>754295.54</v>
      </c>
      <c r="T181" s="5"/>
      <c r="U181" s="5">
        <f t="shared" si="256"/>
        <v>10998</v>
      </c>
      <c r="V181" s="5"/>
      <c r="W181" s="5">
        <f t="shared" si="257"/>
        <v>0</v>
      </c>
      <c r="X181" s="21">
        <f t="shared" si="258"/>
        <v>765293.54</v>
      </c>
    </row>
    <row r="182" spans="1:24" ht="18.75">
      <c r="A182" s="26" t="s">
        <v>195</v>
      </c>
      <c r="B182" s="5">
        <v>2</v>
      </c>
      <c r="C182" s="5">
        <v>46</v>
      </c>
      <c r="D182" s="5">
        <v>8</v>
      </c>
      <c r="E182" s="5">
        <v>108</v>
      </c>
      <c r="F182" s="5">
        <v>112</v>
      </c>
      <c r="G182" s="5">
        <f t="shared" si="244"/>
        <v>266</v>
      </c>
      <c r="H182" s="5">
        <f t="shared" si="245"/>
        <v>10</v>
      </c>
      <c r="I182" s="5">
        <f t="shared" si="246"/>
        <v>61480</v>
      </c>
      <c r="J182" s="5">
        <v>31540</v>
      </c>
      <c r="K182" s="5">
        <f t="shared" si="247"/>
        <v>72818</v>
      </c>
      <c r="L182" s="5">
        <f t="shared" si="248"/>
        <v>311796</v>
      </c>
      <c r="M182" s="5">
        <f t="shared" si="249"/>
        <v>346864</v>
      </c>
      <c r="N182" s="5">
        <f t="shared" si="250"/>
        <v>824498</v>
      </c>
      <c r="O182" s="5">
        <f t="shared" si="251"/>
        <v>71725.73</v>
      </c>
      <c r="P182" s="5">
        <f t="shared" si="252"/>
        <v>308678.04</v>
      </c>
      <c r="Q182" s="5">
        <f t="shared" si="253"/>
        <v>341661.04</v>
      </c>
      <c r="R182" s="5">
        <f t="shared" si="254"/>
        <v>93020</v>
      </c>
      <c r="S182" s="5">
        <f t="shared" si="255"/>
        <v>815084.8099999999</v>
      </c>
      <c r="T182" s="5"/>
      <c r="U182" s="5">
        <f t="shared" si="256"/>
        <v>10528</v>
      </c>
      <c r="V182" s="5"/>
      <c r="W182" s="5">
        <f t="shared" si="257"/>
        <v>0</v>
      </c>
      <c r="X182" s="21">
        <f t="shared" si="258"/>
        <v>825612.8099999999</v>
      </c>
    </row>
    <row r="183" spans="1:24" ht="18.75">
      <c r="A183" s="26" t="s">
        <v>196</v>
      </c>
      <c r="B183" s="5">
        <v>2</v>
      </c>
      <c r="C183" s="5">
        <v>46</v>
      </c>
      <c r="D183" s="5">
        <v>8</v>
      </c>
      <c r="E183" s="5">
        <v>109</v>
      </c>
      <c r="F183" s="5">
        <v>115</v>
      </c>
      <c r="G183" s="5">
        <f t="shared" si="244"/>
        <v>270</v>
      </c>
      <c r="H183" s="5">
        <f t="shared" si="245"/>
        <v>10</v>
      </c>
      <c r="I183" s="5">
        <f t="shared" si="246"/>
        <v>61480</v>
      </c>
      <c r="J183" s="5">
        <v>31540</v>
      </c>
      <c r="K183" s="5">
        <f t="shared" si="247"/>
        <v>72818</v>
      </c>
      <c r="L183" s="5">
        <f t="shared" si="248"/>
        <v>314683</v>
      </c>
      <c r="M183" s="5">
        <f t="shared" si="249"/>
        <v>356155</v>
      </c>
      <c r="N183" s="5">
        <f t="shared" si="250"/>
        <v>836676</v>
      </c>
      <c r="O183" s="5">
        <f t="shared" si="251"/>
        <v>71725.73</v>
      </c>
      <c r="P183" s="5">
        <f t="shared" si="252"/>
        <v>311536.17</v>
      </c>
      <c r="Q183" s="5">
        <f t="shared" si="253"/>
        <v>350812.675</v>
      </c>
      <c r="R183" s="5">
        <f t="shared" si="254"/>
        <v>93020</v>
      </c>
      <c r="S183" s="5">
        <f t="shared" si="255"/>
        <v>827094.575</v>
      </c>
      <c r="T183" s="5"/>
      <c r="U183" s="5">
        <f t="shared" si="256"/>
        <v>10810</v>
      </c>
      <c r="V183" s="5"/>
      <c r="W183" s="5">
        <f t="shared" si="257"/>
        <v>0</v>
      </c>
      <c r="X183" s="21">
        <f t="shared" si="258"/>
        <v>837904.575</v>
      </c>
    </row>
    <row r="184" spans="1:24" ht="15.75">
      <c r="A184" s="40" t="s">
        <v>197</v>
      </c>
      <c r="B184" s="40">
        <f aca="true" t="shared" si="259" ref="B184:N184">SUM(B185:B192)</f>
        <v>7</v>
      </c>
      <c r="C184" s="40">
        <f t="shared" si="259"/>
        <v>158</v>
      </c>
      <c r="D184" s="40">
        <f t="shared" si="259"/>
        <v>47</v>
      </c>
      <c r="E184" s="40">
        <f t="shared" si="259"/>
        <v>612</v>
      </c>
      <c r="F184" s="40">
        <f t="shared" si="259"/>
        <v>642</v>
      </c>
      <c r="G184" s="40">
        <f t="shared" si="259"/>
        <v>1412</v>
      </c>
      <c r="H184" s="40">
        <f t="shared" si="259"/>
        <v>54</v>
      </c>
      <c r="I184" s="39">
        <f t="shared" si="259"/>
        <v>331992</v>
      </c>
      <c r="J184" s="39">
        <f t="shared" si="259"/>
        <v>252320</v>
      </c>
      <c r="K184" s="39">
        <f t="shared" si="259"/>
        <v>250114</v>
      </c>
      <c r="L184" s="39">
        <f t="shared" si="259"/>
        <v>1766844</v>
      </c>
      <c r="M184" s="39">
        <f t="shared" si="259"/>
        <v>1988274</v>
      </c>
      <c r="N184" s="39">
        <f t="shared" si="259"/>
        <v>4589544</v>
      </c>
      <c r="O184" s="39"/>
      <c r="P184" s="39"/>
      <c r="Q184" s="39"/>
      <c r="R184" s="39"/>
      <c r="S184" s="39"/>
      <c r="T184" s="39">
        <f>SUM(T185)</f>
        <v>0</v>
      </c>
      <c r="U184" s="39"/>
      <c r="V184" s="39"/>
      <c r="W184" s="39"/>
      <c r="X184" s="39"/>
    </row>
    <row r="185" spans="1:24" ht="18.75">
      <c r="A185" s="26" t="s">
        <v>198</v>
      </c>
      <c r="B185" s="5">
        <v>1</v>
      </c>
      <c r="C185" s="5">
        <v>24</v>
      </c>
      <c r="D185" s="5">
        <v>5</v>
      </c>
      <c r="E185" s="5">
        <v>59</v>
      </c>
      <c r="F185" s="5">
        <v>81</v>
      </c>
      <c r="G185" s="5">
        <f aca="true" t="shared" si="260" ref="G185:G192">F185+E185+C185</f>
        <v>164</v>
      </c>
      <c r="H185" s="5">
        <f aca="true" t="shared" si="261" ref="H185:H192">B185+D185</f>
        <v>6</v>
      </c>
      <c r="I185" s="5">
        <f aca="true" t="shared" si="262" ref="I185:I192">H185*6148</f>
        <v>36888</v>
      </c>
      <c r="J185" s="5">
        <v>31540</v>
      </c>
      <c r="K185" s="5">
        <f aca="true" t="shared" si="263" ref="K185:K192">C185*1583</f>
        <v>37992</v>
      </c>
      <c r="L185" s="5">
        <f aca="true" t="shared" si="264" ref="L185:L192">E185*2887</f>
        <v>170333</v>
      </c>
      <c r="M185" s="5">
        <f aca="true" t="shared" si="265" ref="M185:M192">F185*3097</f>
        <v>250857</v>
      </c>
      <c r="N185" s="5">
        <f aca="true" t="shared" si="266" ref="N185:N192">SUM(I185:M185)</f>
        <v>527610</v>
      </c>
      <c r="O185" s="5">
        <f aca="true" t="shared" si="267" ref="O185:O192">K185*98.5%</f>
        <v>37422.12</v>
      </c>
      <c r="P185" s="5">
        <f aca="true" t="shared" si="268" ref="P185:P192">L185*99%</f>
        <v>168629.67</v>
      </c>
      <c r="Q185" s="5">
        <f aca="true" t="shared" si="269" ref="Q185:Q192">M185*98.5%</f>
        <v>247094.145</v>
      </c>
      <c r="R185" s="5">
        <f aca="true" t="shared" si="270" ref="R185:R192">I185+J185</f>
        <v>68428</v>
      </c>
      <c r="S185" s="5">
        <f aca="true" t="shared" si="271" ref="S185:S192">SUM(O185:R185)</f>
        <v>521573.935</v>
      </c>
      <c r="T185" s="5"/>
      <c r="U185" s="5">
        <f aca="true" t="shared" si="272" ref="U185:U192">F185*94</f>
        <v>7614</v>
      </c>
      <c r="V185" s="5"/>
      <c r="W185" s="5">
        <f aca="true" t="shared" si="273" ref="W185:W192">V185*15</f>
        <v>0</v>
      </c>
      <c r="X185" s="21">
        <f aca="true" t="shared" si="274" ref="X185:X192">S185+T185+U185+W185</f>
        <v>529187.935</v>
      </c>
    </row>
    <row r="186" spans="1:24" ht="18.75">
      <c r="A186" s="26" t="s">
        <v>199</v>
      </c>
      <c r="B186" s="5"/>
      <c r="C186" s="5"/>
      <c r="D186" s="5">
        <v>4</v>
      </c>
      <c r="E186" s="5">
        <v>55</v>
      </c>
      <c r="F186" s="5">
        <v>51</v>
      </c>
      <c r="G186" s="5">
        <f t="shared" si="260"/>
        <v>106</v>
      </c>
      <c r="H186" s="5">
        <f t="shared" si="261"/>
        <v>4</v>
      </c>
      <c r="I186" s="5">
        <f t="shared" si="262"/>
        <v>24592</v>
      </c>
      <c r="J186" s="5">
        <v>31540</v>
      </c>
      <c r="K186" s="5">
        <f t="shared" si="263"/>
        <v>0</v>
      </c>
      <c r="L186" s="5">
        <f t="shared" si="264"/>
        <v>158785</v>
      </c>
      <c r="M186" s="5">
        <f t="shared" si="265"/>
        <v>157947</v>
      </c>
      <c r="N186" s="5">
        <f t="shared" si="266"/>
        <v>372864</v>
      </c>
      <c r="O186" s="5">
        <f t="shared" si="267"/>
        <v>0</v>
      </c>
      <c r="P186" s="5">
        <f t="shared" si="268"/>
        <v>157197.15</v>
      </c>
      <c r="Q186" s="5">
        <f t="shared" si="269"/>
        <v>155577.79499999998</v>
      </c>
      <c r="R186" s="5">
        <f t="shared" si="270"/>
        <v>56132</v>
      </c>
      <c r="S186" s="5">
        <f t="shared" si="271"/>
        <v>368906.94499999995</v>
      </c>
      <c r="T186" s="5"/>
      <c r="U186" s="5">
        <f t="shared" si="272"/>
        <v>4794</v>
      </c>
      <c r="V186" s="5"/>
      <c r="W186" s="5">
        <f t="shared" si="273"/>
        <v>0</v>
      </c>
      <c r="X186" s="21">
        <f t="shared" si="274"/>
        <v>373700.94499999995</v>
      </c>
    </row>
    <row r="187" spans="1:24" ht="18.75">
      <c r="A187" s="26" t="s">
        <v>200</v>
      </c>
      <c r="B187" s="5"/>
      <c r="C187" s="5"/>
      <c r="D187" s="5">
        <v>4</v>
      </c>
      <c r="E187" s="5">
        <v>54</v>
      </c>
      <c r="F187" s="5">
        <v>52</v>
      </c>
      <c r="G187" s="5">
        <f t="shared" si="260"/>
        <v>106</v>
      </c>
      <c r="H187" s="5">
        <f t="shared" si="261"/>
        <v>4</v>
      </c>
      <c r="I187" s="5">
        <f t="shared" si="262"/>
        <v>24592</v>
      </c>
      <c r="J187" s="5">
        <v>31540</v>
      </c>
      <c r="K187" s="5">
        <f t="shared" si="263"/>
        <v>0</v>
      </c>
      <c r="L187" s="5">
        <f t="shared" si="264"/>
        <v>155898</v>
      </c>
      <c r="M187" s="5">
        <f t="shared" si="265"/>
        <v>161044</v>
      </c>
      <c r="N187" s="5">
        <f t="shared" si="266"/>
        <v>373074</v>
      </c>
      <c r="O187" s="5">
        <f t="shared" si="267"/>
        <v>0</v>
      </c>
      <c r="P187" s="5">
        <f t="shared" si="268"/>
        <v>154339.02</v>
      </c>
      <c r="Q187" s="5">
        <f t="shared" si="269"/>
        <v>158628.34</v>
      </c>
      <c r="R187" s="5">
        <f t="shared" si="270"/>
        <v>56132</v>
      </c>
      <c r="S187" s="5">
        <f t="shared" si="271"/>
        <v>369099.36</v>
      </c>
      <c r="T187" s="5"/>
      <c r="U187" s="5">
        <f t="shared" si="272"/>
        <v>4888</v>
      </c>
      <c r="V187" s="5"/>
      <c r="W187" s="5">
        <f t="shared" si="273"/>
        <v>0</v>
      </c>
      <c r="X187" s="21">
        <f t="shared" si="274"/>
        <v>373987.36</v>
      </c>
    </row>
    <row r="188" spans="1:24" ht="18.75">
      <c r="A188" s="26" t="s">
        <v>201</v>
      </c>
      <c r="B188" s="5"/>
      <c r="C188" s="5"/>
      <c r="D188" s="5">
        <v>11</v>
      </c>
      <c r="E188" s="5">
        <v>125</v>
      </c>
      <c r="F188" s="5">
        <v>145</v>
      </c>
      <c r="G188" s="5">
        <f t="shared" si="260"/>
        <v>270</v>
      </c>
      <c r="H188" s="5">
        <f t="shared" si="261"/>
        <v>11</v>
      </c>
      <c r="I188" s="5">
        <f t="shared" si="262"/>
        <v>67628</v>
      </c>
      <c r="J188" s="5">
        <v>31540</v>
      </c>
      <c r="K188" s="5">
        <f t="shared" si="263"/>
        <v>0</v>
      </c>
      <c r="L188" s="5">
        <f t="shared" si="264"/>
        <v>360875</v>
      </c>
      <c r="M188" s="5">
        <f t="shared" si="265"/>
        <v>449065</v>
      </c>
      <c r="N188" s="5">
        <f t="shared" si="266"/>
        <v>909108</v>
      </c>
      <c r="O188" s="5">
        <f t="shared" si="267"/>
        <v>0</v>
      </c>
      <c r="P188" s="5">
        <f t="shared" si="268"/>
        <v>357266.25</v>
      </c>
      <c r="Q188" s="5">
        <f t="shared" si="269"/>
        <v>442329.02499999997</v>
      </c>
      <c r="R188" s="5">
        <f t="shared" si="270"/>
        <v>99168</v>
      </c>
      <c r="S188" s="5">
        <f t="shared" si="271"/>
        <v>898763.2749999999</v>
      </c>
      <c r="T188" s="5"/>
      <c r="U188" s="5">
        <f t="shared" si="272"/>
        <v>13630</v>
      </c>
      <c r="V188" s="5"/>
      <c r="W188" s="5">
        <f t="shared" si="273"/>
        <v>0</v>
      </c>
      <c r="X188" s="21">
        <f t="shared" si="274"/>
        <v>912393.2749999999</v>
      </c>
    </row>
    <row r="189" spans="1:24" ht="18.75">
      <c r="A189" s="26" t="s">
        <v>202</v>
      </c>
      <c r="B189" s="5">
        <v>2</v>
      </c>
      <c r="C189" s="5">
        <v>45</v>
      </c>
      <c r="D189" s="5">
        <v>6</v>
      </c>
      <c r="E189" s="5">
        <v>71</v>
      </c>
      <c r="F189" s="5">
        <v>95</v>
      </c>
      <c r="G189" s="5">
        <f t="shared" si="260"/>
        <v>211</v>
      </c>
      <c r="H189" s="5">
        <f t="shared" si="261"/>
        <v>8</v>
      </c>
      <c r="I189" s="5">
        <f t="shared" si="262"/>
        <v>49184</v>
      </c>
      <c r="J189" s="5">
        <v>31540</v>
      </c>
      <c r="K189" s="5">
        <f t="shared" si="263"/>
        <v>71235</v>
      </c>
      <c r="L189" s="5">
        <f t="shared" si="264"/>
        <v>204977</v>
      </c>
      <c r="M189" s="5">
        <f t="shared" si="265"/>
        <v>294215</v>
      </c>
      <c r="N189" s="5">
        <f t="shared" si="266"/>
        <v>651151</v>
      </c>
      <c r="O189" s="5">
        <f t="shared" si="267"/>
        <v>70166.475</v>
      </c>
      <c r="P189" s="5">
        <f t="shared" si="268"/>
        <v>202927.23</v>
      </c>
      <c r="Q189" s="5">
        <f t="shared" si="269"/>
        <v>289801.775</v>
      </c>
      <c r="R189" s="5">
        <f t="shared" si="270"/>
        <v>80724</v>
      </c>
      <c r="S189" s="5">
        <f t="shared" si="271"/>
        <v>643619.48</v>
      </c>
      <c r="T189" s="5"/>
      <c r="U189" s="5">
        <f t="shared" si="272"/>
        <v>8930</v>
      </c>
      <c r="V189" s="5"/>
      <c r="W189" s="5">
        <f t="shared" si="273"/>
        <v>0</v>
      </c>
      <c r="X189" s="21">
        <f t="shared" si="274"/>
        <v>652549.48</v>
      </c>
    </row>
    <row r="190" spans="1:24" ht="18.75">
      <c r="A190" s="26" t="s">
        <v>203</v>
      </c>
      <c r="B190" s="5">
        <v>2</v>
      </c>
      <c r="C190" s="5">
        <v>46</v>
      </c>
      <c r="D190" s="5">
        <v>4</v>
      </c>
      <c r="E190" s="5">
        <v>53</v>
      </c>
      <c r="F190" s="5">
        <v>50</v>
      </c>
      <c r="G190" s="5">
        <f t="shared" si="260"/>
        <v>149</v>
      </c>
      <c r="H190" s="5">
        <f t="shared" si="261"/>
        <v>6</v>
      </c>
      <c r="I190" s="5">
        <f t="shared" si="262"/>
        <v>36888</v>
      </c>
      <c r="J190" s="5">
        <v>31540</v>
      </c>
      <c r="K190" s="5">
        <f t="shared" si="263"/>
        <v>72818</v>
      </c>
      <c r="L190" s="5">
        <f t="shared" si="264"/>
        <v>153011</v>
      </c>
      <c r="M190" s="5">
        <f t="shared" si="265"/>
        <v>154850</v>
      </c>
      <c r="N190" s="5">
        <f t="shared" si="266"/>
        <v>449107</v>
      </c>
      <c r="O190" s="5">
        <f t="shared" si="267"/>
        <v>71725.73</v>
      </c>
      <c r="P190" s="5">
        <f t="shared" si="268"/>
        <v>151480.88999999998</v>
      </c>
      <c r="Q190" s="5">
        <f t="shared" si="269"/>
        <v>152527.25</v>
      </c>
      <c r="R190" s="5">
        <f t="shared" si="270"/>
        <v>68428</v>
      </c>
      <c r="S190" s="5">
        <f t="shared" si="271"/>
        <v>444161.87</v>
      </c>
      <c r="T190" s="5"/>
      <c r="U190" s="5">
        <f t="shared" si="272"/>
        <v>4700</v>
      </c>
      <c r="V190" s="5"/>
      <c r="W190" s="5">
        <f t="shared" si="273"/>
        <v>0</v>
      </c>
      <c r="X190" s="21">
        <f t="shared" si="274"/>
        <v>448861.87</v>
      </c>
    </row>
    <row r="191" spans="1:24" ht="18.75">
      <c r="A191" s="26" t="s">
        <v>204</v>
      </c>
      <c r="B191" s="5"/>
      <c r="C191" s="5"/>
      <c r="D191" s="5">
        <v>4</v>
      </c>
      <c r="E191" s="5">
        <v>56</v>
      </c>
      <c r="F191" s="5">
        <v>57</v>
      </c>
      <c r="G191" s="5">
        <f t="shared" si="260"/>
        <v>113</v>
      </c>
      <c r="H191" s="5">
        <f t="shared" si="261"/>
        <v>4</v>
      </c>
      <c r="I191" s="5">
        <f t="shared" si="262"/>
        <v>24592</v>
      </c>
      <c r="J191" s="5">
        <v>31540</v>
      </c>
      <c r="K191" s="5">
        <f t="shared" si="263"/>
        <v>0</v>
      </c>
      <c r="L191" s="5">
        <f t="shared" si="264"/>
        <v>161672</v>
      </c>
      <c r="M191" s="5">
        <f t="shared" si="265"/>
        <v>176529</v>
      </c>
      <c r="N191" s="5">
        <f t="shared" si="266"/>
        <v>394333</v>
      </c>
      <c r="O191" s="5">
        <f t="shared" si="267"/>
        <v>0</v>
      </c>
      <c r="P191" s="5">
        <f t="shared" si="268"/>
        <v>160055.28</v>
      </c>
      <c r="Q191" s="5">
        <f t="shared" si="269"/>
        <v>173881.065</v>
      </c>
      <c r="R191" s="5">
        <f t="shared" si="270"/>
        <v>56132</v>
      </c>
      <c r="S191" s="5">
        <f t="shared" si="271"/>
        <v>390068.345</v>
      </c>
      <c r="T191" s="5"/>
      <c r="U191" s="5">
        <f t="shared" si="272"/>
        <v>5358</v>
      </c>
      <c r="V191" s="5"/>
      <c r="W191" s="5">
        <f t="shared" si="273"/>
        <v>0</v>
      </c>
      <c r="X191" s="21">
        <f t="shared" si="274"/>
        <v>395426.345</v>
      </c>
    </row>
    <row r="192" spans="1:24" ht="18.75">
      <c r="A192" s="26" t="s">
        <v>205</v>
      </c>
      <c r="B192" s="5">
        <v>2</v>
      </c>
      <c r="C192" s="5">
        <v>43</v>
      </c>
      <c r="D192" s="5">
        <v>9</v>
      </c>
      <c r="E192" s="5">
        <v>139</v>
      </c>
      <c r="F192" s="5">
        <v>111</v>
      </c>
      <c r="G192" s="5">
        <f t="shared" si="260"/>
        <v>293</v>
      </c>
      <c r="H192" s="5">
        <f t="shared" si="261"/>
        <v>11</v>
      </c>
      <c r="I192" s="5">
        <f t="shared" si="262"/>
        <v>67628</v>
      </c>
      <c r="J192" s="5">
        <v>31540</v>
      </c>
      <c r="K192" s="5">
        <f t="shared" si="263"/>
        <v>68069</v>
      </c>
      <c r="L192" s="5">
        <f t="shared" si="264"/>
        <v>401293</v>
      </c>
      <c r="M192" s="5">
        <f t="shared" si="265"/>
        <v>343767</v>
      </c>
      <c r="N192" s="5">
        <f t="shared" si="266"/>
        <v>912297</v>
      </c>
      <c r="O192" s="5">
        <f t="shared" si="267"/>
        <v>67047.965</v>
      </c>
      <c r="P192" s="5">
        <f t="shared" si="268"/>
        <v>397280.07</v>
      </c>
      <c r="Q192" s="5">
        <f t="shared" si="269"/>
        <v>338610.495</v>
      </c>
      <c r="R192" s="5">
        <f t="shared" si="270"/>
        <v>99168</v>
      </c>
      <c r="S192" s="5">
        <f t="shared" si="271"/>
        <v>902106.53</v>
      </c>
      <c r="T192" s="5"/>
      <c r="U192" s="5">
        <f t="shared" si="272"/>
        <v>10434</v>
      </c>
      <c r="V192" s="5"/>
      <c r="W192" s="5">
        <f t="shared" si="273"/>
        <v>0</v>
      </c>
      <c r="X192" s="21">
        <f t="shared" si="274"/>
        <v>912540.53</v>
      </c>
    </row>
    <row r="193" spans="1:24" ht="15.75">
      <c r="A193" s="40" t="s">
        <v>206</v>
      </c>
      <c r="B193" s="40">
        <f aca="true" t="shared" si="275" ref="B193:N193">SUM(B194:B201)</f>
        <v>5</v>
      </c>
      <c r="C193" s="40">
        <f t="shared" si="275"/>
        <v>108</v>
      </c>
      <c r="D193" s="40">
        <f t="shared" si="275"/>
        <v>67</v>
      </c>
      <c r="E193" s="40">
        <f t="shared" si="275"/>
        <v>955</v>
      </c>
      <c r="F193" s="40">
        <f t="shared" si="275"/>
        <v>943</v>
      </c>
      <c r="G193" s="40">
        <f t="shared" si="275"/>
        <v>2006</v>
      </c>
      <c r="H193" s="40">
        <f t="shared" si="275"/>
        <v>72</v>
      </c>
      <c r="I193" s="39">
        <f t="shared" si="275"/>
        <v>442656</v>
      </c>
      <c r="J193" s="39">
        <f t="shared" si="275"/>
        <v>252320</v>
      </c>
      <c r="K193" s="39">
        <f t="shared" si="275"/>
        <v>170964</v>
      </c>
      <c r="L193" s="39">
        <f t="shared" si="275"/>
        <v>2757085</v>
      </c>
      <c r="M193" s="39">
        <f t="shared" si="275"/>
        <v>2920471</v>
      </c>
      <c r="N193" s="39">
        <f t="shared" si="275"/>
        <v>6543496</v>
      </c>
      <c r="O193" s="39"/>
      <c r="P193" s="39"/>
      <c r="Q193" s="39"/>
      <c r="R193" s="39"/>
      <c r="S193" s="39"/>
      <c r="T193" s="39">
        <f>SUM(T194)</f>
        <v>0</v>
      </c>
      <c r="U193" s="39"/>
      <c r="V193" s="39"/>
      <c r="W193" s="39"/>
      <c r="X193" s="39"/>
    </row>
    <row r="194" spans="1:24" ht="18.75">
      <c r="A194" s="26" t="s">
        <v>207</v>
      </c>
      <c r="B194" s="5"/>
      <c r="C194" s="5"/>
      <c r="D194" s="5">
        <v>4</v>
      </c>
      <c r="E194" s="5">
        <v>64</v>
      </c>
      <c r="F194" s="5">
        <v>65</v>
      </c>
      <c r="G194" s="5">
        <f aca="true" t="shared" si="276" ref="G194:G201">F194+E194+C194</f>
        <v>129</v>
      </c>
      <c r="H194" s="5">
        <f aca="true" t="shared" si="277" ref="H194:H201">B194+D194</f>
        <v>4</v>
      </c>
      <c r="I194" s="5">
        <f aca="true" t="shared" si="278" ref="I194:I201">H194*6148</f>
        <v>24592</v>
      </c>
      <c r="J194" s="5">
        <v>31540</v>
      </c>
      <c r="K194" s="5">
        <f aca="true" t="shared" si="279" ref="K194:K201">C194*1583</f>
        <v>0</v>
      </c>
      <c r="L194" s="5">
        <f aca="true" t="shared" si="280" ref="L194:L201">E194*2887</f>
        <v>184768</v>
      </c>
      <c r="M194" s="5">
        <f aca="true" t="shared" si="281" ref="M194:M201">F194*3097</f>
        <v>201305</v>
      </c>
      <c r="N194" s="5">
        <f aca="true" t="shared" si="282" ref="N194:N201">SUM(I194:M194)</f>
        <v>442205</v>
      </c>
      <c r="O194" s="5">
        <f aca="true" t="shared" si="283" ref="O194:O201">K194*98.5%</f>
        <v>0</v>
      </c>
      <c r="P194" s="5">
        <f aca="true" t="shared" si="284" ref="P194:P201">L194*99%</f>
        <v>182920.32</v>
      </c>
      <c r="Q194" s="5">
        <f aca="true" t="shared" si="285" ref="Q194:Q201">M194*98.5%</f>
        <v>198285.425</v>
      </c>
      <c r="R194" s="5">
        <f aca="true" t="shared" si="286" ref="R194:R201">I194+J194</f>
        <v>56132</v>
      </c>
      <c r="S194" s="5">
        <f aca="true" t="shared" si="287" ref="S194:S201">SUM(O194:R194)</f>
        <v>437337.745</v>
      </c>
      <c r="T194" s="5"/>
      <c r="U194" s="5">
        <f aca="true" t="shared" si="288" ref="U194:U201">F194*94</f>
        <v>6110</v>
      </c>
      <c r="V194" s="5"/>
      <c r="W194" s="5">
        <f aca="true" t="shared" si="289" ref="W194:W201">V194*15</f>
        <v>0</v>
      </c>
      <c r="X194" s="21">
        <f aca="true" t="shared" si="290" ref="X194:X201">S194+T194+U194+W194</f>
        <v>443447.745</v>
      </c>
    </row>
    <row r="195" spans="1:24" ht="18.75">
      <c r="A195" s="26" t="s">
        <v>208</v>
      </c>
      <c r="B195" s="5"/>
      <c r="C195" s="5"/>
      <c r="D195" s="5">
        <v>9</v>
      </c>
      <c r="E195" s="5">
        <v>122</v>
      </c>
      <c r="F195" s="5">
        <v>121</v>
      </c>
      <c r="G195" s="5">
        <f t="shared" si="276"/>
        <v>243</v>
      </c>
      <c r="H195" s="5">
        <f t="shared" si="277"/>
        <v>9</v>
      </c>
      <c r="I195" s="5">
        <f t="shared" si="278"/>
        <v>55332</v>
      </c>
      <c r="J195" s="5">
        <v>31540</v>
      </c>
      <c r="K195" s="5">
        <f t="shared" si="279"/>
        <v>0</v>
      </c>
      <c r="L195" s="5">
        <f t="shared" si="280"/>
        <v>352214</v>
      </c>
      <c r="M195" s="5">
        <f t="shared" si="281"/>
        <v>374737</v>
      </c>
      <c r="N195" s="5">
        <f t="shared" si="282"/>
        <v>813823</v>
      </c>
      <c r="O195" s="5">
        <f t="shared" si="283"/>
        <v>0</v>
      </c>
      <c r="P195" s="5">
        <f t="shared" si="284"/>
        <v>348691.86</v>
      </c>
      <c r="Q195" s="5">
        <f t="shared" si="285"/>
        <v>369115.945</v>
      </c>
      <c r="R195" s="5">
        <f t="shared" si="286"/>
        <v>86872</v>
      </c>
      <c r="S195" s="5">
        <f t="shared" si="287"/>
        <v>804679.8049999999</v>
      </c>
      <c r="T195" s="5"/>
      <c r="U195" s="5">
        <f t="shared" si="288"/>
        <v>11374</v>
      </c>
      <c r="V195" s="5"/>
      <c r="W195" s="5">
        <f t="shared" si="289"/>
        <v>0</v>
      </c>
      <c r="X195" s="21">
        <f t="shared" si="290"/>
        <v>816053.8049999999</v>
      </c>
    </row>
    <row r="196" spans="1:24" ht="18.75">
      <c r="A196" s="26" t="s">
        <v>209</v>
      </c>
      <c r="B196" s="5"/>
      <c r="C196" s="5"/>
      <c r="D196" s="5">
        <v>6</v>
      </c>
      <c r="E196" s="5">
        <v>69</v>
      </c>
      <c r="F196" s="5">
        <v>85</v>
      </c>
      <c r="G196" s="5">
        <f t="shared" si="276"/>
        <v>154</v>
      </c>
      <c r="H196" s="5">
        <f t="shared" si="277"/>
        <v>6</v>
      </c>
      <c r="I196" s="5">
        <f t="shared" si="278"/>
        <v>36888</v>
      </c>
      <c r="J196" s="5">
        <v>31540</v>
      </c>
      <c r="K196" s="5">
        <f t="shared" si="279"/>
        <v>0</v>
      </c>
      <c r="L196" s="5">
        <f t="shared" si="280"/>
        <v>199203</v>
      </c>
      <c r="M196" s="5">
        <f t="shared" si="281"/>
        <v>263245</v>
      </c>
      <c r="N196" s="5">
        <f t="shared" si="282"/>
        <v>530876</v>
      </c>
      <c r="O196" s="5">
        <f t="shared" si="283"/>
        <v>0</v>
      </c>
      <c r="P196" s="5">
        <f t="shared" si="284"/>
        <v>197210.97</v>
      </c>
      <c r="Q196" s="5">
        <f t="shared" si="285"/>
        <v>259296.32499999998</v>
      </c>
      <c r="R196" s="5">
        <f t="shared" si="286"/>
        <v>68428</v>
      </c>
      <c r="S196" s="5">
        <f t="shared" si="287"/>
        <v>524935.2949999999</v>
      </c>
      <c r="T196" s="5"/>
      <c r="U196" s="5">
        <f t="shared" si="288"/>
        <v>7990</v>
      </c>
      <c r="V196" s="5"/>
      <c r="W196" s="5">
        <f t="shared" si="289"/>
        <v>0</v>
      </c>
      <c r="X196" s="21">
        <f t="shared" si="290"/>
        <v>532925.2949999999</v>
      </c>
    </row>
    <row r="197" spans="1:24" ht="18.75">
      <c r="A197" s="26" t="s">
        <v>210</v>
      </c>
      <c r="B197" s="5">
        <v>2</v>
      </c>
      <c r="C197" s="5">
        <v>42</v>
      </c>
      <c r="D197" s="5">
        <v>12</v>
      </c>
      <c r="E197" s="5">
        <v>188</v>
      </c>
      <c r="F197" s="5">
        <v>128</v>
      </c>
      <c r="G197" s="5">
        <f t="shared" si="276"/>
        <v>358</v>
      </c>
      <c r="H197" s="5">
        <f t="shared" si="277"/>
        <v>14</v>
      </c>
      <c r="I197" s="5">
        <f t="shared" si="278"/>
        <v>86072</v>
      </c>
      <c r="J197" s="5">
        <v>31540</v>
      </c>
      <c r="K197" s="5">
        <f t="shared" si="279"/>
        <v>66486</v>
      </c>
      <c r="L197" s="5">
        <f t="shared" si="280"/>
        <v>542756</v>
      </c>
      <c r="M197" s="5">
        <f t="shared" si="281"/>
        <v>396416</v>
      </c>
      <c r="N197" s="5">
        <f t="shared" si="282"/>
        <v>1123270</v>
      </c>
      <c r="O197" s="5">
        <f t="shared" si="283"/>
        <v>65488.71</v>
      </c>
      <c r="P197" s="5">
        <f t="shared" si="284"/>
        <v>537328.44</v>
      </c>
      <c r="Q197" s="5">
        <f t="shared" si="285"/>
        <v>390469.76</v>
      </c>
      <c r="R197" s="5">
        <f t="shared" si="286"/>
        <v>117612</v>
      </c>
      <c r="S197" s="5">
        <f t="shared" si="287"/>
        <v>1110898.91</v>
      </c>
      <c r="T197" s="5"/>
      <c r="U197" s="5">
        <f t="shared" si="288"/>
        <v>12032</v>
      </c>
      <c r="V197" s="5"/>
      <c r="W197" s="5">
        <f t="shared" si="289"/>
        <v>0</v>
      </c>
      <c r="X197" s="21">
        <f t="shared" si="290"/>
        <v>1122930.91</v>
      </c>
    </row>
    <row r="198" spans="1:24" ht="18.75">
      <c r="A198" s="26" t="s">
        <v>211</v>
      </c>
      <c r="B198" s="5">
        <v>3</v>
      </c>
      <c r="C198" s="5">
        <v>66</v>
      </c>
      <c r="D198" s="5">
        <v>11</v>
      </c>
      <c r="E198" s="5">
        <v>152</v>
      </c>
      <c r="F198" s="5">
        <v>197</v>
      </c>
      <c r="G198" s="5">
        <f t="shared" si="276"/>
        <v>415</v>
      </c>
      <c r="H198" s="5">
        <f t="shared" si="277"/>
        <v>14</v>
      </c>
      <c r="I198" s="5">
        <f t="shared" si="278"/>
        <v>86072</v>
      </c>
      <c r="J198" s="5">
        <v>31540</v>
      </c>
      <c r="K198" s="5">
        <f t="shared" si="279"/>
        <v>104478</v>
      </c>
      <c r="L198" s="5">
        <f t="shared" si="280"/>
        <v>438824</v>
      </c>
      <c r="M198" s="5">
        <f t="shared" si="281"/>
        <v>610109</v>
      </c>
      <c r="N198" s="5">
        <f t="shared" si="282"/>
        <v>1271023</v>
      </c>
      <c r="O198" s="5">
        <f t="shared" si="283"/>
        <v>102910.83</v>
      </c>
      <c r="P198" s="5">
        <f t="shared" si="284"/>
        <v>434435.76</v>
      </c>
      <c r="Q198" s="5">
        <f t="shared" si="285"/>
        <v>600957.365</v>
      </c>
      <c r="R198" s="5">
        <f t="shared" si="286"/>
        <v>117612</v>
      </c>
      <c r="S198" s="5">
        <f t="shared" si="287"/>
        <v>1255915.955</v>
      </c>
      <c r="T198" s="5"/>
      <c r="U198" s="5">
        <f t="shared" si="288"/>
        <v>18518</v>
      </c>
      <c r="V198" s="5"/>
      <c r="W198" s="5">
        <f t="shared" si="289"/>
        <v>0</v>
      </c>
      <c r="X198" s="21">
        <f t="shared" si="290"/>
        <v>1274433.955</v>
      </c>
    </row>
    <row r="199" spans="1:24" ht="18.75">
      <c r="A199" s="26" t="s">
        <v>212</v>
      </c>
      <c r="B199" s="5">
        <v>0</v>
      </c>
      <c r="C199" s="5">
        <v>0</v>
      </c>
      <c r="D199" s="5">
        <v>10</v>
      </c>
      <c r="E199" s="39">
        <v>130</v>
      </c>
      <c r="F199" s="39">
        <v>143</v>
      </c>
      <c r="G199" s="5">
        <f t="shared" si="276"/>
        <v>273</v>
      </c>
      <c r="H199" s="5">
        <f t="shared" si="277"/>
        <v>10</v>
      </c>
      <c r="I199" s="5">
        <f t="shared" si="278"/>
        <v>61480</v>
      </c>
      <c r="J199" s="5">
        <v>31540</v>
      </c>
      <c r="K199" s="5">
        <f t="shared" si="279"/>
        <v>0</v>
      </c>
      <c r="L199" s="5">
        <f t="shared" si="280"/>
        <v>375310</v>
      </c>
      <c r="M199" s="5">
        <f t="shared" si="281"/>
        <v>442871</v>
      </c>
      <c r="N199" s="5">
        <f t="shared" si="282"/>
        <v>911201</v>
      </c>
      <c r="O199" s="5">
        <f t="shared" si="283"/>
        <v>0</v>
      </c>
      <c r="P199" s="5">
        <f t="shared" si="284"/>
        <v>371556.9</v>
      </c>
      <c r="Q199" s="5">
        <f t="shared" si="285"/>
        <v>436227.935</v>
      </c>
      <c r="R199" s="5">
        <f t="shared" si="286"/>
        <v>93020</v>
      </c>
      <c r="S199" s="5">
        <f t="shared" si="287"/>
        <v>900804.835</v>
      </c>
      <c r="T199" s="5"/>
      <c r="U199" s="5">
        <f t="shared" si="288"/>
        <v>13442</v>
      </c>
      <c r="V199" s="5"/>
      <c r="W199" s="5">
        <f t="shared" si="289"/>
        <v>0</v>
      </c>
      <c r="X199" s="21">
        <f t="shared" si="290"/>
        <v>914246.835</v>
      </c>
    </row>
    <row r="200" spans="1:24" ht="18.75">
      <c r="A200" s="26" t="s">
        <v>213</v>
      </c>
      <c r="B200" s="5"/>
      <c r="C200" s="5"/>
      <c r="D200" s="5">
        <v>10</v>
      </c>
      <c r="E200" s="5">
        <v>163</v>
      </c>
      <c r="F200" s="5">
        <v>125</v>
      </c>
      <c r="G200" s="5">
        <f t="shared" si="276"/>
        <v>288</v>
      </c>
      <c r="H200" s="5">
        <f t="shared" si="277"/>
        <v>10</v>
      </c>
      <c r="I200" s="5">
        <f t="shared" si="278"/>
        <v>61480</v>
      </c>
      <c r="J200" s="5">
        <v>31540</v>
      </c>
      <c r="K200" s="5">
        <f t="shared" si="279"/>
        <v>0</v>
      </c>
      <c r="L200" s="5">
        <f t="shared" si="280"/>
        <v>470581</v>
      </c>
      <c r="M200" s="5">
        <f t="shared" si="281"/>
        <v>387125</v>
      </c>
      <c r="N200" s="5">
        <f t="shared" si="282"/>
        <v>950726</v>
      </c>
      <c r="O200" s="5">
        <f t="shared" si="283"/>
        <v>0</v>
      </c>
      <c r="P200" s="5">
        <f t="shared" si="284"/>
        <v>465875.19</v>
      </c>
      <c r="Q200" s="5">
        <f t="shared" si="285"/>
        <v>381318.125</v>
      </c>
      <c r="R200" s="5">
        <f t="shared" si="286"/>
        <v>93020</v>
      </c>
      <c r="S200" s="5">
        <f t="shared" si="287"/>
        <v>940213.315</v>
      </c>
      <c r="T200" s="5"/>
      <c r="U200" s="5">
        <f t="shared" si="288"/>
        <v>11750</v>
      </c>
      <c r="V200" s="5"/>
      <c r="W200" s="5">
        <f t="shared" si="289"/>
        <v>0</v>
      </c>
      <c r="X200" s="21">
        <f t="shared" si="290"/>
        <v>951963.315</v>
      </c>
    </row>
    <row r="201" spans="1:24" ht="18.75">
      <c r="A201" s="26" t="s">
        <v>214</v>
      </c>
      <c r="B201" s="5"/>
      <c r="C201" s="5"/>
      <c r="D201" s="5">
        <v>5</v>
      </c>
      <c r="E201" s="5">
        <v>67</v>
      </c>
      <c r="F201" s="5">
        <v>79</v>
      </c>
      <c r="G201" s="5">
        <f t="shared" si="276"/>
        <v>146</v>
      </c>
      <c r="H201" s="5">
        <f t="shared" si="277"/>
        <v>5</v>
      </c>
      <c r="I201" s="5">
        <f t="shared" si="278"/>
        <v>30740</v>
      </c>
      <c r="J201" s="5">
        <v>31540</v>
      </c>
      <c r="K201" s="5">
        <f t="shared" si="279"/>
        <v>0</v>
      </c>
      <c r="L201" s="5">
        <f t="shared" si="280"/>
        <v>193429</v>
      </c>
      <c r="M201" s="5">
        <f t="shared" si="281"/>
        <v>244663</v>
      </c>
      <c r="N201" s="5">
        <f t="shared" si="282"/>
        <v>500372</v>
      </c>
      <c r="O201" s="5">
        <f t="shared" si="283"/>
        <v>0</v>
      </c>
      <c r="P201" s="5">
        <f t="shared" si="284"/>
        <v>191494.71</v>
      </c>
      <c r="Q201" s="5">
        <f t="shared" si="285"/>
        <v>240993.055</v>
      </c>
      <c r="R201" s="5">
        <f t="shared" si="286"/>
        <v>62280</v>
      </c>
      <c r="S201" s="5">
        <f t="shared" si="287"/>
        <v>494767.765</v>
      </c>
      <c r="T201" s="5"/>
      <c r="U201" s="5">
        <f t="shared" si="288"/>
        <v>7426</v>
      </c>
      <c r="V201" s="5"/>
      <c r="W201" s="5">
        <f t="shared" si="289"/>
        <v>0</v>
      </c>
      <c r="X201" s="21">
        <f t="shared" si="290"/>
        <v>502193.765</v>
      </c>
    </row>
    <row r="202" spans="1:24" ht="15.75">
      <c r="A202" s="40" t="s">
        <v>215</v>
      </c>
      <c r="B202" s="40">
        <f aca="true" t="shared" si="291" ref="B202:N202">SUM(B203:B206)</f>
        <v>2</v>
      </c>
      <c r="C202" s="40">
        <f t="shared" si="291"/>
        <v>43</v>
      </c>
      <c r="D202" s="40">
        <f t="shared" si="291"/>
        <v>24</v>
      </c>
      <c r="E202" s="40">
        <f t="shared" si="291"/>
        <v>340</v>
      </c>
      <c r="F202" s="40">
        <f t="shared" si="291"/>
        <v>318</v>
      </c>
      <c r="G202" s="40">
        <f t="shared" si="291"/>
        <v>701</v>
      </c>
      <c r="H202" s="40">
        <f t="shared" si="291"/>
        <v>26</v>
      </c>
      <c r="I202" s="39">
        <f t="shared" si="291"/>
        <v>159848</v>
      </c>
      <c r="J202" s="39">
        <f t="shared" si="291"/>
        <v>126160</v>
      </c>
      <c r="K202" s="39">
        <f t="shared" si="291"/>
        <v>68069</v>
      </c>
      <c r="L202" s="39">
        <f t="shared" si="291"/>
        <v>981580</v>
      </c>
      <c r="M202" s="39">
        <f t="shared" si="291"/>
        <v>984846</v>
      </c>
      <c r="N202" s="39">
        <f t="shared" si="291"/>
        <v>2320503</v>
      </c>
      <c r="O202" s="39"/>
      <c r="P202" s="39"/>
      <c r="Q202" s="39"/>
      <c r="R202" s="39"/>
      <c r="S202" s="39"/>
      <c r="T202" s="39">
        <f>SUM(T203)</f>
        <v>0</v>
      </c>
      <c r="U202" s="39"/>
      <c r="V202" s="39"/>
      <c r="W202" s="39"/>
      <c r="X202" s="39"/>
    </row>
    <row r="203" spans="1:24" ht="18.75">
      <c r="A203" s="26" t="s">
        <v>216</v>
      </c>
      <c r="B203" s="5"/>
      <c r="C203" s="5"/>
      <c r="D203" s="5">
        <v>4</v>
      </c>
      <c r="E203" s="5">
        <v>62</v>
      </c>
      <c r="F203" s="5">
        <v>50</v>
      </c>
      <c r="G203" s="5">
        <f>F203+E203+C203</f>
        <v>112</v>
      </c>
      <c r="H203" s="5">
        <f>B203+D203</f>
        <v>4</v>
      </c>
      <c r="I203" s="5">
        <f>H203*6148</f>
        <v>24592</v>
      </c>
      <c r="J203" s="5">
        <v>31540</v>
      </c>
      <c r="K203" s="5">
        <f>C203*1583</f>
        <v>0</v>
      </c>
      <c r="L203" s="5">
        <f>E203*2887</f>
        <v>178994</v>
      </c>
      <c r="M203" s="5">
        <f>F203*3097</f>
        <v>154850</v>
      </c>
      <c r="N203" s="5">
        <f>SUM(I203:M203)</f>
        <v>389976</v>
      </c>
      <c r="O203" s="5">
        <f>K203*98.5%</f>
        <v>0</v>
      </c>
      <c r="P203" s="5">
        <f>L203*99%</f>
        <v>177204.06</v>
      </c>
      <c r="Q203" s="5">
        <f>M203*98.5%</f>
        <v>152527.25</v>
      </c>
      <c r="R203" s="5">
        <f>I203+J203</f>
        <v>56132</v>
      </c>
      <c r="S203" s="5">
        <f>SUM(O203:R203)</f>
        <v>385863.31</v>
      </c>
      <c r="T203" s="5"/>
      <c r="U203" s="5">
        <f>F203*94</f>
        <v>4700</v>
      </c>
      <c r="V203" s="5"/>
      <c r="W203" s="5">
        <f>V203*15</f>
        <v>0</v>
      </c>
      <c r="X203" s="21">
        <f>S203+T203+U203+W203</f>
        <v>390563.31</v>
      </c>
    </row>
    <row r="204" spans="1:24" ht="18.75">
      <c r="A204" s="26" t="s">
        <v>217</v>
      </c>
      <c r="B204" s="5"/>
      <c r="C204" s="5"/>
      <c r="D204" s="5">
        <v>4</v>
      </c>
      <c r="E204" s="5">
        <v>56</v>
      </c>
      <c r="F204" s="5">
        <v>53</v>
      </c>
      <c r="G204" s="5">
        <f>F204+E204+C204</f>
        <v>109</v>
      </c>
      <c r="H204" s="5">
        <f>B204+D204</f>
        <v>4</v>
      </c>
      <c r="I204" s="5">
        <f>H204*6148</f>
        <v>24592</v>
      </c>
      <c r="J204" s="5">
        <v>31540</v>
      </c>
      <c r="K204" s="5">
        <f>C204*1583</f>
        <v>0</v>
      </c>
      <c r="L204" s="5">
        <f>E204*2887</f>
        <v>161672</v>
      </c>
      <c r="M204" s="5">
        <f>F204*3097</f>
        <v>164141</v>
      </c>
      <c r="N204" s="5">
        <f>SUM(I204:M204)</f>
        <v>381945</v>
      </c>
      <c r="O204" s="5">
        <f>K204*98.5%</f>
        <v>0</v>
      </c>
      <c r="P204" s="5">
        <f>L204*99%</f>
        <v>160055.28</v>
      </c>
      <c r="Q204" s="5">
        <f>M204*98.5%</f>
        <v>161678.885</v>
      </c>
      <c r="R204" s="5">
        <f>I204+J204</f>
        <v>56132</v>
      </c>
      <c r="S204" s="5">
        <f>SUM(O204:R204)</f>
        <v>377866.16500000004</v>
      </c>
      <c r="T204" s="5"/>
      <c r="U204" s="5">
        <f>F204*94</f>
        <v>4982</v>
      </c>
      <c r="V204" s="5"/>
      <c r="W204" s="5">
        <f>V204*15</f>
        <v>0</v>
      </c>
      <c r="X204" s="21">
        <f>S204+T204+U204+W204</f>
        <v>382848.16500000004</v>
      </c>
    </row>
    <row r="205" spans="1:24" ht="18.75">
      <c r="A205" s="26" t="s">
        <v>218</v>
      </c>
      <c r="B205" s="5">
        <v>2</v>
      </c>
      <c r="C205" s="5">
        <v>43</v>
      </c>
      <c r="D205" s="5">
        <v>9</v>
      </c>
      <c r="E205" s="5">
        <v>139</v>
      </c>
      <c r="F205" s="39">
        <v>98</v>
      </c>
      <c r="G205" s="5">
        <f>F205+E205+C205</f>
        <v>280</v>
      </c>
      <c r="H205" s="5">
        <f>B205+D205</f>
        <v>11</v>
      </c>
      <c r="I205" s="5">
        <f>H205*6148</f>
        <v>67628</v>
      </c>
      <c r="J205" s="5">
        <v>31540</v>
      </c>
      <c r="K205" s="5">
        <f>C205*1583</f>
        <v>68069</v>
      </c>
      <c r="L205" s="5">
        <f>E205*2887</f>
        <v>401293</v>
      </c>
      <c r="M205" s="5">
        <f>F205*3097</f>
        <v>303506</v>
      </c>
      <c r="N205" s="5">
        <f>SUM(I205:M205)</f>
        <v>872036</v>
      </c>
      <c r="O205" s="5">
        <f>K205*98.5%</f>
        <v>67047.965</v>
      </c>
      <c r="P205" s="5">
        <f>L205*99%</f>
        <v>397280.07</v>
      </c>
      <c r="Q205" s="5">
        <f>M205*98.5%</f>
        <v>298953.41</v>
      </c>
      <c r="R205" s="5">
        <f>I205+J205</f>
        <v>99168</v>
      </c>
      <c r="S205" s="5">
        <f>SUM(O205:R205)</f>
        <v>862449.4450000001</v>
      </c>
      <c r="T205" s="5"/>
      <c r="U205" s="5">
        <f>F205*94</f>
        <v>9212</v>
      </c>
      <c r="V205" s="5"/>
      <c r="W205" s="5">
        <f>V205*15</f>
        <v>0</v>
      </c>
      <c r="X205" s="21">
        <f>S205+T205+U205+W205</f>
        <v>871661.4450000001</v>
      </c>
    </row>
    <row r="206" spans="1:24" ht="18.75">
      <c r="A206" s="26" t="s">
        <v>219</v>
      </c>
      <c r="B206" s="5"/>
      <c r="C206" s="5"/>
      <c r="D206" s="5">
        <v>7</v>
      </c>
      <c r="E206" s="5">
        <v>83</v>
      </c>
      <c r="F206" s="5">
        <v>117</v>
      </c>
      <c r="G206" s="5">
        <f>F206+E206+C206</f>
        <v>200</v>
      </c>
      <c r="H206" s="5">
        <f>B206+D206</f>
        <v>7</v>
      </c>
      <c r="I206" s="5">
        <f>H206*6148</f>
        <v>43036</v>
      </c>
      <c r="J206" s="5">
        <v>31540</v>
      </c>
      <c r="K206" s="5">
        <f>C206*1583</f>
        <v>0</v>
      </c>
      <c r="L206" s="5">
        <f>E206*2887</f>
        <v>239621</v>
      </c>
      <c r="M206" s="5">
        <f>F206*3097</f>
        <v>362349</v>
      </c>
      <c r="N206" s="5">
        <f>SUM(I206:M206)</f>
        <v>676546</v>
      </c>
      <c r="O206" s="5">
        <f>K206*98.5%</f>
        <v>0</v>
      </c>
      <c r="P206" s="5">
        <f>L206*99%</f>
        <v>237224.79</v>
      </c>
      <c r="Q206" s="5">
        <f>M206*98.5%</f>
        <v>356913.765</v>
      </c>
      <c r="R206" s="5">
        <f>I206+J206</f>
        <v>74576</v>
      </c>
      <c r="S206" s="5">
        <f>SUM(O206:R206)</f>
        <v>668714.555</v>
      </c>
      <c r="T206" s="5"/>
      <c r="U206" s="5">
        <f>F206*94</f>
        <v>10998</v>
      </c>
      <c r="V206" s="5"/>
      <c r="W206" s="5">
        <f>V206*15</f>
        <v>0</v>
      </c>
      <c r="X206" s="21">
        <f>S206+T206+U206+W206</f>
        <v>679712.555</v>
      </c>
    </row>
    <row r="207" spans="1:24" ht="15.75">
      <c r="A207" s="40" t="s">
        <v>220</v>
      </c>
      <c r="B207" s="40">
        <f aca="true" t="shared" si="292" ref="B207:N207">SUM(B208:B213)</f>
        <v>11</v>
      </c>
      <c r="C207" s="40">
        <f t="shared" si="292"/>
        <v>242</v>
      </c>
      <c r="D207" s="40">
        <f t="shared" si="292"/>
        <v>50</v>
      </c>
      <c r="E207" s="40">
        <f t="shared" si="292"/>
        <v>730</v>
      </c>
      <c r="F207" s="40">
        <f t="shared" si="292"/>
        <v>664</v>
      </c>
      <c r="G207" s="40">
        <f t="shared" si="292"/>
        <v>1636</v>
      </c>
      <c r="H207" s="40">
        <f t="shared" si="292"/>
        <v>61</v>
      </c>
      <c r="I207" s="39">
        <f t="shared" si="292"/>
        <v>375028</v>
      </c>
      <c r="J207" s="39">
        <f t="shared" si="292"/>
        <v>189240</v>
      </c>
      <c r="K207" s="39">
        <f t="shared" si="292"/>
        <v>383086</v>
      </c>
      <c r="L207" s="39">
        <f t="shared" si="292"/>
        <v>2107510</v>
      </c>
      <c r="M207" s="39">
        <f t="shared" si="292"/>
        <v>2056408</v>
      </c>
      <c r="N207" s="39">
        <f t="shared" si="292"/>
        <v>5111272</v>
      </c>
      <c r="O207" s="39"/>
      <c r="P207" s="39"/>
      <c r="Q207" s="39"/>
      <c r="R207" s="39"/>
      <c r="S207" s="39"/>
      <c r="T207" s="39">
        <f>SUM(T208)</f>
        <v>0</v>
      </c>
      <c r="U207" s="39"/>
      <c r="V207" s="39"/>
      <c r="W207" s="39"/>
      <c r="X207" s="39"/>
    </row>
    <row r="208" spans="1:24" ht="18.75">
      <c r="A208" s="26" t="s">
        <v>221</v>
      </c>
      <c r="B208" s="5">
        <v>3</v>
      </c>
      <c r="C208" s="5">
        <v>69</v>
      </c>
      <c r="D208" s="5">
        <v>10</v>
      </c>
      <c r="E208" s="5">
        <v>174</v>
      </c>
      <c r="F208" s="5">
        <v>116</v>
      </c>
      <c r="G208" s="5">
        <f aca="true" t="shared" si="293" ref="G208:G213">F208+E208+C208</f>
        <v>359</v>
      </c>
      <c r="H208" s="5">
        <f aca="true" t="shared" si="294" ref="H208:H213">B208+D208</f>
        <v>13</v>
      </c>
      <c r="I208" s="5">
        <f aca="true" t="shared" si="295" ref="I208:I213">H208*6148</f>
        <v>79924</v>
      </c>
      <c r="J208" s="5">
        <v>31540</v>
      </c>
      <c r="K208" s="5">
        <f aca="true" t="shared" si="296" ref="K208:K213">C208*1583</f>
        <v>109227</v>
      </c>
      <c r="L208" s="5">
        <f aca="true" t="shared" si="297" ref="L208:L213">E208*2887</f>
        <v>502338</v>
      </c>
      <c r="M208" s="5">
        <f aca="true" t="shared" si="298" ref="M208:M213">F208*3097</f>
        <v>359252</v>
      </c>
      <c r="N208" s="5">
        <f aca="true" t="shared" si="299" ref="N208:N213">SUM(I208:M208)</f>
        <v>1082281</v>
      </c>
      <c r="O208" s="5">
        <f aca="true" t="shared" si="300" ref="O208:O213">K208*98.5%</f>
        <v>107588.595</v>
      </c>
      <c r="P208" s="5">
        <f aca="true" t="shared" si="301" ref="P208:P213">L208*99%</f>
        <v>497314.62</v>
      </c>
      <c r="Q208" s="5">
        <f aca="true" t="shared" si="302" ref="Q208:Q213">M208*98.5%</f>
        <v>353863.22</v>
      </c>
      <c r="R208" s="5">
        <f aca="true" t="shared" si="303" ref="R208:R213">I208+J208</f>
        <v>111464</v>
      </c>
      <c r="S208" s="5">
        <f aca="true" t="shared" si="304" ref="S208:S213">SUM(O208:R208)</f>
        <v>1070230.435</v>
      </c>
      <c r="T208" s="42"/>
      <c r="U208" s="5">
        <f aca="true" t="shared" si="305" ref="U208:U213">F208*94</f>
        <v>10904</v>
      </c>
      <c r="V208" s="5"/>
      <c r="W208" s="5">
        <f aca="true" t="shared" si="306" ref="W208:W213">V208*15</f>
        <v>0</v>
      </c>
      <c r="X208" s="21">
        <f aca="true" t="shared" si="307" ref="X208:X213">S208+T208+U208+W208</f>
        <v>1081134.435</v>
      </c>
    </row>
    <row r="209" spans="1:24" ht="18.75">
      <c r="A209" s="26" t="s">
        <v>222</v>
      </c>
      <c r="B209" s="5">
        <v>1</v>
      </c>
      <c r="C209" s="5">
        <v>20</v>
      </c>
      <c r="D209" s="5">
        <v>7</v>
      </c>
      <c r="E209" s="5">
        <v>82</v>
      </c>
      <c r="F209" s="5">
        <v>108</v>
      </c>
      <c r="G209" s="5">
        <f t="shared" si="293"/>
        <v>210</v>
      </c>
      <c r="H209" s="5">
        <f t="shared" si="294"/>
        <v>8</v>
      </c>
      <c r="I209" s="5">
        <f t="shared" si="295"/>
        <v>49184</v>
      </c>
      <c r="J209" s="5">
        <v>31540</v>
      </c>
      <c r="K209" s="5">
        <f t="shared" si="296"/>
        <v>31660</v>
      </c>
      <c r="L209" s="5">
        <f t="shared" si="297"/>
        <v>236734</v>
      </c>
      <c r="M209" s="5">
        <f t="shared" si="298"/>
        <v>334476</v>
      </c>
      <c r="N209" s="5">
        <f t="shared" si="299"/>
        <v>683594</v>
      </c>
      <c r="O209" s="5">
        <f t="shared" si="300"/>
        <v>31185.1</v>
      </c>
      <c r="P209" s="5">
        <f t="shared" si="301"/>
        <v>234366.66</v>
      </c>
      <c r="Q209" s="5">
        <f t="shared" si="302"/>
        <v>329458.86</v>
      </c>
      <c r="R209" s="5">
        <f t="shared" si="303"/>
        <v>80724</v>
      </c>
      <c r="S209" s="5">
        <f t="shared" si="304"/>
        <v>675734.62</v>
      </c>
      <c r="T209" s="5"/>
      <c r="U209" s="5">
        <f t="shared" si="305"/>
        <v>10152</v>
      </c>
      <c r="V209" s="5"/>
      <c r="W209" s="5">
        <f t="shared" si="306"/>
        <v>0</v>
      </c>
      <c r="X209" s="21">
        <f t="shared" si="307"/>
        <v>685886.62</v>
      </c>
    </row>
    <row r="210" spans="1:24" ht="18.75">
      <c r="A210" s="26" t="s">
        <v>223</v>
      </c>
      <c r="B210" s="5">
        <v>2</v>
      </c>
      <c r="C210" s="5">
        <v>39</v>
      </c>
      <c r="D210" s="5">
        <v>8</v>
      </c>
      <c r="E210" s="5">
        <v>114</v>
      </c>
      <c r="F210" s="5">
        <v>99</v>
      </c>
      <c r="G210" s="5">
        <f t="shared" si="293"/>
        <v>252</v>
      </c>
      <c r="H210" s="5">
        <f t="shared" si="294"/>
        <v>10</v>
      </c>
      <c r="I210" s="5">
        <f t="shared" si="295"/>
        <v>61480</v>
      </c>
      <c r="J210" s="5">
        <v>31540</v>
      </c>
      <c r="K210" s="5">
        <f t="shared" si="296"/>
        <v>61737</v>
      </c>
      <c r="L210" s="5">
        <f t="shared" si="297"/>
        <v>329118</v>
      </c>
      <c r="M210" s="5">
        <f t="shared" si="298"/>
        <v>306603</v>
      </c>
      <c r="N210" s="5">
        <f t="shared" si="299"/>
        <v>790478</v>
      </c>
      <c r="O210" s="5">
        <f t="shared" si="300"/>
        <v>60810.945</v>
      </c>
      <c r="P210" s="5">
        <f t="shared" si="301"/>
        <v>325826.82</v>
      </c>
      <c r="Q210" s="5">
        <f t="shared" si="302"/>
        <v>302003.955</v>
      </c>
      <c r="R210" s="5">
        <f t="shared" si="303"/>
        <v>93020</v>
      </c>
      <c r="S210" s="5">
        <f t="shared" si="304"/>
        <v>781661.72</v>
      </c>
      <c r="T210" s="5"/>
      <c r="U210" s="5">
        <f t="shared" si="305"/>
        <v>9306</v>
      </c>
      <c r="V210" s="5"/>
      <c r="W210" s="5">
        <f t="shared" si="306"/>
        <v>0</v>
      </c>
      <c r="X210" s="21">
        <f t="shared" si="307"/>
        <v>790967.72</v>
      </c>
    </row>
    <row r="211" spans="1:24" ht="18.75">
      <c r="A211" s="26" t="s">
        <v>224</v>
      </c>
      <c r="B211" s="5">
        <v>1</v>
      </c>
      <c r="C211" s="5">
        <v>23</v>
      </c>
      <c r="D211" s="5">
        <v>8</v>
      </c>
      <c r="E211" s="5">
        <v>115</v>
      </c>
      <c r="F211" s="5">
        <v>116</v>
      </c>
      <c r="G211" s="5">
        <f t="shared" si="293"/>
        <v>254</v>
      </c>
      <c r="H211" s="5">
        <f t="shared" si="294"/>
        <v>9</v>
      </c>
      <c r="I211" s="5">
        <f t="shared" si="295"/>
        <v>55332</v>
      </c>
      <c r="J211" s="5">
        <v>31540</v>
      </c>
      <c r="K211" s="5">
        <f t="shared" si="296"/>
        <v>36409</v>
      </c>
      <c r="L211" s="5">
        <f t="shared" si="297"/>
        <v>332005</v>
      </c>
      <c r="M211" s="5">
        <f t="shared" si="298"/>
        <v>359252</v>
      </c>
      <c r="N211" s="5">
        <f t="shared" si="299"/>
        <v>814538</v>
      </c>
      <c r="O211" s="5">
        <f t="shared" si="300"/>
        <v>35862.865</v>
      </c>
      <c r="P211" s="5">
        <f t="shared" si="301"/>
        <v>328684.95</v>
      </c>
      <c r="Q211" s="5">
        <f t="shared" si="302"/>
        <v>353863.22</v>
      </c>
      <c r="R211" s="5">
        <f t="shared" si="303"/>
        <v>86872</v>
      </c>
      <c r="S211" s="5">
        <f t="shared" si="304"/>
        <v>805283.0349999999</v>
      </c>
      <c r="T211" s="5"/>
      <c r="U211" s="5">
        <f t="shared" si="305"/>
        <v>10904</v>
      </c>
      <c r="V211" s="5"/>
      <c r="W211" s="5">
        <f t="shared" si="306"/>
        <v>0</v>
      </c>
      <c r="X211" s="21">
        <f t="shared" si="307"/>
        <v>816187.0349999999</v>
      </c>
    </row>
    <row r="212" spans="1:24" ht="18.75">
      <c r="A212" s="26" t="s">
        <v>225</v>
      </c>
      <c r="B212" s="5">
        <v>2</v>
      </c>
      <c r="C212" s="5">
        <v>44</v>
      </c>
      <c r="D212" s="5">
        <v>6</v>
      </c>
      <c r="E212" s="5">
        <v>82</v>
      </c>
      <c r="F212" s="5">
        <v>82</v>
      </c>
      <c r="G212" s="5">
        <f t="shared" si="293"/>
        <v>208</v>
      </c>
      <c r="H212" s="5">
        <f t="shared" si="294"/>
        <v>8</v>
      </c>
      <c r="I212" s="5">
        <f t="shared" si="295"/>
        <v>49184</v>
      </c>
      <c r="J212" s="5">
        <v>31540</v>
      </c>
      <c r="K212" s="5">
        <f t="shared" si="296"/>
        <v>69652</v>
      </c>
      <c r="L212" s="5">
        <f t="shared" si="297"/>
        <v>236734</v>
      </c>
      <c r="M212" s="5">
        <f t="shared" si="298"/>
        <v>253954</v>
      </c>
      <c r="N212" s="5">
        <f t="shared" si="299"/>
        <v>641064</v>
      </c>
      <c r="O212" s="5">
        <f t="shared" si="300"/>
        <v>68607.22</v>
      </c>
      <c r="P212" s="5">
        <f t="shared" si="301"/>
        <v>234366.66</v>
      </c>
      <c r="Q212" s="5">
        <f t="shared" si="302"/>
        <v>250144.69</v>
      </c>
      <c r="R212" s="5">
        <f t="shared" si="303"/>
        <v>80724</v>
      </c>
      <c r="S212" s="5">
        <f t="shared" si="304"/>
        <v>633842.5700000001</v>
      </c>
      <c r="T212" s="42"/>
      <c r="U212" s="5">
        <f t="shared" si="305"/>
        <v>7708</v>
      </c>
      <c r="V212" s="5"/>
      <c r="W212" s="5">
        <f t="shared" si="306"/>
        <v>0</v>
      </c>
      <c r="X212" s="21">
        <f t="shared" si="307"/>
        <v>641550.5700000001</v>
      </c>
    </row>
    <row r="213" spans="1:24" ht="18.75">
      <c r="A213" s="26" t="s">
        <v>226</v>
      </c>
      <c r="B213" s="5">
        <v>2</v>
      </c>
      <c r="C213" s="5">
        <v>47</v>
      </c>
      <c r="D213" s="5">
        <v>11</v>
      </c>
      <c r="E213" s="5">
        <v>163</v>
      </c>
      <c r="F213" s="5">
        <v>143</v>
      </c>
      <c r="G213" s="5">
        <f t="shared" si="293"/>
        <v>353</v>
      </c>
      <c r="H213" s="5">
        <f t="shared" si="294"/>
        <v>13</v>
      </c>
      <c r="I213" s="5">
        <f t="shared" si="295"/>
        <v>79924</v>
      </c>
      <c r="J213" s="5">
        <v>31540</v>
      </c>
      <c r="K213" s="5">
        <f t="shared" si="296"/>
        <v>74401</v>
      </c>
      <c r="L213" s="5">
        <f t="shared" si="297"/>
        <v>470581</v>
      </c>
      <c r="M213" s="5">
        <f t="shared" si="298"/>
        <v>442871</v>
      </c>
      <c r="N213" s="5">
        <f t="shared" si="299"/>
        <v>1099317</v>
      </c>
      <c r="O213" s="5">
        <f t="shared" si="300"/>
        <v>73284.985</v>
      </c>
      <c r="P213" s="5">
        <f t="shared" si="301"/>
        <v>465875.19</v>
      </c>
      <c r="Q213" s="5">
        <f t="shared" si="302"/>
        <v>436227.935</v>
      </c>
      <c r="R213" s="5">
        <f t="shared" si="303"/>
        <v>111464</v>
      </c>
      <c r="S213" s="5">
        <f t="shared" si="304"/>
        <v>1086852.11</v>
      </c>
      <c r="T213" s="5"/>
      <c r="U213" s="5">
        <f t="shared" si="305"/>
        <v>13442</v>
      </c>
      <c r="V213" s="5"/>
      <c r="W213" s="5">
        <f t="shared" si="306"/>
        <v>0</v>
      </c>
      <c r="X213" s="21">
        <f t="shared" si="307"/>
        <v>1100294.11</v>
      </c>
    </row>
    <row r="214" spans="1:24" ht="15.75">
      <c r="A214" s="40" t="s">
        <v>227</v>
      </c>
      <c r="B214" s="40">
        <f aca="true" t="shared" si="308" ref="B214:N214">SUM(B215:B222)</f>
        <v>4</v>
      </c>
      <c r="C214" s="40">
        <f t="shared" si="308"/>
        <v>92</v>
      </c>
      <c r="D214" s="40">
        <f t="shared" si="308"/>
        <v>68</v>
      </c>
      <c r="E214" s="40">
        <f t="shared" si="308"/>
        <v>951</v>
      </c>
      <c r="F214" s="40">
        <f t="shared" si="308"/>
        <v>934</v>
      </c>
      <c r="G214" s="40">
        <f t="shared" si="308"/>
        <v>1977</v>
      </c>
      <c r="H214" s="40">
        <f t="shared" si="308"/>
        <v>72</v>
      </c>
      <c r="I214" s="39">
        <f t="shared" si="308"/>
        <v>442656</v>
      </c>
      <c r="J214" s="39">
        <f t="shared" si="308"/>
        <v>252320</v>
      </c>
      <c r="K214" s="39">
        <f t="shared" si="308"/>
        <v>145636</v>
      </c>
      <c r="L214" s="39">
        <f t="shared" si="308"/>
        <v>2745537</v>
      </c>
      <c r="M214" s="39">
        <f t="shared" si="308"/>
        <v>2892598</v>
      </c>
      <c r="N214" s="39">
        <f t="shared" si="308"/>
        <v>6478747</v>
      </c>
      <c r="O214" s="39"/>
      <c r="P214" s="39"/>
      <c r="Q214" s="39"/>
      <c r="R214" s="39"/>
      <c r="S214" s="39"/>
      <c r="T214" s="39">
        <f>SUM(T215)</f>
        <v>0</v>
      </c>
      <c r="U214" s="39"/>
      <c r="V214" s="39"/>
      <c r="W214" s="39"/>
      <c r="X214" s="39"/>
    </row>
    <row r="215" spans="1:24" ht="18.75">
      <c r="A215" s="26" t="s">
        <v>228</v>
      </c>
      <c r="B215" s="5"/>
      <c r="C215" s="5"/>
      <c r="D215" s="5">
        <v>6</v>
      </c>
      <c r="E215" s="39">
        <v>111</v>
      </c>
      <c r="F215" s="39">
        <v>62</v>
      </c>
      <c r="G215" s="5">
        <f aca="true" t="shared" si="309" ref="G215:G222">F215+E215+C215</f>
        <v>173</v>
      </c>
      <c r="H215" s="5">
        <f aca="true" t="shared" si="310" ref="H215:H222">B215+D215</f>
        <v>6</v>
      </c>
      <c r="I215" s="5">
        <f aca="true" t="shared" si="311" ref="I215:I222">H215*6148</f>
        <v>36888</v>
      </c>
      <c r="J215" s="5">
        <v>31540</v>
      </c>
      <c r="K215" s="5">
        <f aca="true" t="shared" si="312" ref="K215:K222">C215*1583</f>
        <v>0</v>
      </c>
      <c r="L215" s="5">
        <f aca="true" t="shared" si="313" ref="L215:L222">E215*2887</f>
        <v>320457</v>
      </c>
      <c r="M215" s="5">
        <f aca="true" t="shared" si="314" ref="M215:M222">F215*3097</f>
        <v>192014</v>
      </c>
      <c r="N215" s="5">
        <f aca="true" t="shared" si="315" ref="N215:N222">SUM(I215:M215)</f>
        <v>580899</v>
      </c>
      <c r="O215" s="5">
        <f aca="true" t="shared" si="316" ref="O215:O222">K215*98.5%</f>
        <v>0</v>
      </c>
      <c r="P215" s="5">
        <f aca="true" t="shared" si="317" ref="P215:P222">L215*99%</f>
        <v>317252.43</v>
      </c>
      <c r="Q215" s="5">
        <f aca="true" t="shared" si="318" ref="Q215:Q222">M215*98.5%</f>
        <v>189133.79</v>
      </c>
      <c r="R215" s="5">
        <f aca="true" t="shared" si="319" ref="R215:R222">I215+J215</f>
        <v>68428</v>
      </c>
      <c r="S215" s="5">
        <f aca="true" t="shared" si="320" ref="S215:S222">SUM(O215:R215)</f>
        <v>574814.22</v>
      </c>
      <c r="T215" s="5"/>
      <c r="U215" s="5">
        <f aca="true" t="shared" si="321" ref="U215:U222">F215*94</f>
        <v>5828</v>
      </c>
      <c r="V215" s="5"/>
      <c r="W215" s="5">
        <f aca="true" t="shared" si="322" ref="W215:W222">V215*15</f>
        <v>0</v>
      </c>
      <c r="X215" s="21">
        <f aca="true" t="shared" si="323" ref="X215:X222">S215+T215+U215+W215</f>
        <v>580642.22</v>
      </c>
    </row>
    <row r="216" spans="1:24" ht="18.75">
      <c r="A216" s="26" t="s">
        <v>229</v>
      </c>
      <c r="B216" s="41">
        <v>1</v>
      </c>
      <c r="C216" s="5">
        <v>24</v>
      </c>
      <c r="D216" s="5">
        <v>11</v>
      </c>
      <c r="E216" s="39">
        <v>145</v>
      </c>
      <c r="F216" s="39">
        <v>127</v>
      </c>
      <c r="G216" s="5">
        <f t="shared" si="309"/>
        <v>296</v>
      </c>
      <c r="H216" s="5">
        <f t="shared" si="310"/>
        <v>12</v>
      </c>
      <c r="I216" s="5">
        <f t="shared" si="311"/>
        <v>73776</v>
      </c>
      <c r="J216" s="5">
        <v>31540</v>
      </c>
      <c r="K216" s="5">
        <f t="shared" si="312"/>
        <v>37992</v>
      </c>
      <c r="L216" s="5">
        <f t="shared" si="313"/>
        <v>418615</v>
      </c>
      <c r="M216" s="5">
        <f t="shared" si="314"/>
        <v>393319</v>
      </c>
      <c r="N216" s="5">
        <f t="shared" si="315"/>
        <v>955242</v>
      </c>
      <c r="O216" s="5">
        <f t="shared" si="316"/>
        <v>37422.12</v>
      </c>
      <c r="P216" s="5">
        <f t="shared" si="317"/>
        <v>414428.85</v>
      </c>
      <c r="Q216" s="5">
        <f t="shared" si="318"/>
        <v>387419.21499999997</v>
      </c>
      <c r="R216" s="5">
        <f t="shared" si="319"/>
        <v>105316</v>
      </c>
      <c r="S216" s="5">
        <f t="shared" si="320"/>
        <v>944586.1849999999</v>
      </c>
      <c r="T216" s="5"/>
      <c r="U216" s="5">
        <f t="shared" si="321"/>
        <v>11938</v>
      </c>
      <c r="V216" s="5"/>
      <c r="W216" s="5">
        <f t="shared" si="322"/>
        <v>0</v>
      </c>
      <c r="X216" s="21">
        <f t="shared" si="323"/>
        <v>956524.1849999999</v>
      </c>
    </row>
    <row r="217" spans="1:24" ht="18.75">
      <c r="A217" s="26" t="s">
        <v>230</v>
      </c>
      <c r="B217" s="5"/>
      <c r="C217" s="5"/>
      <c r="D217" s="5">
        <v>4</v>
      </c>
      <c r="E217" s="39">
        <v>56</v>
      </c>
      <c r="F217" s="39">
        <v>64</v>
      </c>
      <c r="G217" s="5">
        <f t="shared" si="309"/>
        <v>120</v>
      </c>
      <c r="H217" s="5">
        <f t="shared" si="310"/>
        <v>4</v>
      </c>
      <c r="I217" s="5">
        <f t="shared" si="311"/>
        <v>24592</v>
      </c>
      <c r="J217" s="5">
        <v>31540</v>
      </c>
      <c r="K217" s="5">
        <f t="shared" si="312"/>
        <v>0</v>
      </c>
      <c r="L217" s="5">
        <f t="shared" si="313"/>
        <v>161672</v>
      </c>
      <c r="M217" s="5">
        <f t="shared" si="314"/>
        <v>198208</v>
      </c>
      <c r="N217" s="5">
        <f t="shared" si="315"/>
        <v>416012</v>
      </c>
      <c r="O217" s="5">
        <f t="shared" si="316"/>
        <v>0</v>
      </c>
      <c r="P217" s="5">
        <f t="shared" si="317"/>
        <v>160055.28</v>
      </c>
      <c r="Q217" s="5">
        <f t="shared" si="318"/>
        <v>195234.88</v>
      </c>
      <c r="R217" s="5">
        <f t="shared" si="319"/>
        <v>56132</v>
      </c>
      <c r="S217" s="5">
        <f t="shared" si="320"/>
        <v>411422.16000000003</v>
      </c>
      <c r="T217" s="5"/>
      <c r="U217" s="5">
        <f t="shared" si="321"/>
        <v>6016</v>
      </c>
      <c r="V217" s="5"/>
      <c r="W217" s="5">
        <f t="shared" si="322"/>
        <v>0</v>
      </c>
      <c r="X217" s="21">
        <f t="shared" si="323"/>
        <v>417438.16000000003</v>
      </c>
    </row>
    <row r="218" spans="1:24" ht="18.75">
      <c r="A218" s="26" t="s">
        <v>231</v>
      </c>
      <c r="B218" s="5"/>
      <c r="C218" s="5"/>
      <c r="D218" s="5">
        <v>7</v>
      </c>
      <c r="E218" s="39">
        <v>84</v>
      </c>
      <c r="F218" s="39">
        <v>115</v>
      </c>
      <c r="G218" s="5">
        <f t="shared" si="309"/>
        <v>199</v>
      </c>
      <c r="H218" s="5">
        <f t="shared" si="310"/>
        <v>7</v>
      </c>
      <c r="I218" s="5">
        <f t="shared" si="311"/>
        <v>43036</v>
      </c>
      <c r="J218" s="5">
        <v>31540</v>
      </c>
      <c r="K218" s="5">
        <f t="shared" si="312"/>
        <v>0</v>
      </c>
      <c r="L218" s="5">
        <f t="shared" si="313"/>
        <v>242508</v>
      </c>
      <c r="M218" s="5">
        <f t="shared" si="314"/>
        <v>356155</v>
      </c>
      <c r="N218" s="5">
        <f t="shared" si="315"/>
        <v>673239</v>
      </c>
      <c r="O218" s="5">
        <f t="shared" si="316"/>
        <v>0</v>
      </c>
      <c r="P218" s="5">
        <f t="shared" si="317"/>
        <v>240082.91999999998</v>
      </c>
      <c r="Q218" s="5">
        <f t="shared" si="318"/>
        <v>350812.675</v>
      </c>
      <c r="R218" s="5">
        <f t="shared" si="319"/>
        <v>74576</v>
      </c>
      <c r="S218" s="5">
        <f t="shared" si="320"/>
        <v>665471.595</v>
      </c>
      <c r="T218" s="5"/>
      <c r="U218" s="5">
        <f t="shared" si="321"/>
        <v>10810</v>
      </c>
      <c r="V218" s="5"/>
      <c r="W218" s="5">
        <f t="shared" si="322"/>
        <v>0</v>
      </c>
      <c r="X218" s="21">
        <f t="shared" si="323"/>
        <v>676281.595</v>
      </c>
    </row>
    <row r="219" spans="1:24" ht="18.75">
      <c r="A219" s="26" t="s">
        <v>232</v>
      </c>
      <c r="B219" s="5">
        <v>1</v>
      </c>
      <c r="C219" s="5">
        <v>23</v>
      </c>
      <c r="D219" s="5">
        <v>10</v>
      </c>
      <c r="E219" s="5">
        <v>112</v>
      </c>
      <c r="F219" s="5">
        <v>171</v>
      </c>
      <c r="G219" s="5">
        <f t="shared" si="309"/>
        <v>306</v>
      </c>
      <c r="H219" s="5">
        <f t="shared" si="310"/>
        <v>11</v>
      </c>
      <c r="I219" s="5">
        <f t="shared" si="311"/>
        <v>67628</v>
      </c>
      <c r="J219" s="5">
        <v>31540</v>
      </c>
      <c r="K219" s="5">
        <f t="shared" si="312"/>
        <v>36409</v>
      </c>
      <c r="L219" s="5">
        <f t="shared" si="313"/>
        <v>323344</v>
      </c>
      <c r="M219" s="5">
        <f t="shared" si="314"/>
        <v>529587</v>
      </c>
      <c r="N219" s="5">
        <f t="shared" si="315"/>
        <v>988508</v>
      </c>
      <c r="O219" s="5">
        <f t="shared" si="316"/>
        <v>35862.865</v>
      </c>
      <c r="P219" s="5">
        <f t="shared" si="317"/>
        <v>320110.56</v>
      </c>
      <c r="Q219" s="5">
        <f t="shared" si="318"/>
        <v>521643.195</v>
      </c>
      <c r="R219" s="5">
        <f t="shared" si="319"/>
        <v>99168</v>
      </c>
      <c r="S219" s="5">
        <f t="shared" si="320"/>
        <v>976784.62</v>
      </c>
      <c r="T219" s="5"/>
      <c r="U219" s="5">
        <f t="shared" si="321"/>
        <v>16074</v>
      </c>
      <c r="V219" s="5"/>
      <c r="W219" s="5">
        <f t="shared" si="322"/>
        <v>0</v>
      </c>
      <c r="X219" s="21">
        <f t="shared" si="323"/>
        <v>992858.62</v>
      </c>
    </row>
    <row r="220" spans="1:24" ht="18.75">
      <c r="A220" s="26" t="s">
        <v>233</v>
      </c>
      <c r="B220" s="5">
        <v>1</v>
      </c>
      <c r="C220" s="5">
        <v>23</v>
      </c>
      <c r="D220" s="5">
        <v>8</v>
      </c>
      <c r="E220" s="5">
        <v>113</v>
      </c>
      <c r="F220" s="5">
        <v>112</v>
      </c>
      <c r="G220" s="5">
        <f t="shared" si="309"/>
        <v>248</v>
      </c>
      <c r="H220" s="5">
        <f t="shared" si="310"/>
        <v>9</v>
      </c>
      <c r="I220" s="5">
        <f t="shared" si="311"/>
        <v>55332</v>
      </c>
      <c r="J220" s="5">
        <v>31540</v>
      </c>
      <c r="K220" s="5">
        <f t="shared" si="312"/>
        <v>36409</v>
      </c>
      <c r="L220" s="5">
        <f t="shared" si="313"/>
        <v>326231</v>
      </c>
      <c r="M220" s="5">
        <f t="shared" si="314"/>
        <v>346864</v>
      </c>
      <c r="N220" s="5">
        <f t="shared" si="315"/>
        <v>796376</v>
      </c>
      <c r="O220" s="5">
        <f t="shared" si="316"/>
        <v>35862.865</v>
      </c>
      <c r="P220" s="5">
        <f t="shared" si="317"/>
        <v>322968.69</v>
      </c>
      <c r="Q220" s="5">
        <f t="shared" si="318"/>
        <v>341661.04</v>
      </c>
      <c r="R220" s="5">
        <f t="shared" si="319"/>
        <v>86872</v>
      </c>
      <c r="S220" s="5">
        <f t="shared" si="320"/>
        <v>787364.595</v>
      </c>
      <c r="T220" s="5"/>
      <c r="U220" s="5">
        <f t="shared" si="321"/>
        <v>10528</v>
      </c>
      <c r="V220" s="5"/>
      <c r="W220" s="5">
        <f t="shared" si="322"/>
        <v>0</v>
      </c>
      <c r="X220" s="21">
        <f t="shared" si="323"/>
        <v>797892.595</v>
      </c>
    </row>
    <row r="221" spans="1:24" ht="18.75">
      <c r="A221" s="26" t="s">
        <v>234</v>
      </c>
      <c r="B221" s="5"/>
      <c r="C221" s="5"/>
      <c r="D221" s="5">
        <v>9</v>
      </c>
      <c r="E221" s="39">
        <v>138</v>
      </c>
      <c r="F221" s="39">
        <v>109</v>
      </c>
      <c r="G221" s="5">
        <f t="shared" si="309"/>
        <v>247</v>
      </c>
      <c r="H221" s="5">
        <f t="shared" si="310"/>
        <v>9</v>
      </c>
      <c r="I221" s="5">
        <f t="shared" si="311"/>
        <v>55332</v>
      </c>
      <c r="J221" s="5">
        <v>31540</v>
      </c>
      <c r="K221" s="5">
        <f t="shared" si="312"/>
        <v>0</v>
      </c>
      <c r="L221" s="5">
        <f t="shared" si="313"/>
        <v>398406</v>
      </c>
      <c r="M221" s="5">
        <f t="shared" si="314"/>
        <v>337573</v>
      </c>
      <c r="N221" s="5">
        <f t="shared" si="315"/>
        <v>822851</v>
      </c>
      <c r="O221" s="5">
        <f t="shared" si="316"/>
        <v>0</v>
      </c>
      <c r="P221" s="5">
        <f t="shared" si="317"/>
        <v>394421.94</v>
      </c>
      <c r="Q221" s="5">
        <f t="shared" si="318"/>
        <v>332509.40499999997</v>
      </c>
      <c r="R221" s="5">
        <f t="shared" si="319"/>
        <v>86872</v>
      </c>
      <c r="S221" s="5">
        <f t="shared" si="320"/>
        <v>813803.345</v>
      </c>
      <c r="T221" s="5"/>
      <c r="U221" s="5">
        <f t="shared" si="321"/>
        <v>10246</v>
      </c>
      <c r="V221" s="5"/>
      <c r="W221" s="5">
        <f t="shared" si="322"/>
        <v>0</v>
      </c>
      <c r="X221" s="21">
        <f t="shared" si="323"/>
        <v>824049.345</v>
      </c>
    </row>
    <row r="222" spans="1:24" ht="18.75">
      <c r="A222" s="26" t="s">
        <v>235</v>
      </c>
      <c r="B222" s="5">
        <v>1</v>
      </c>
      <c r="C222" s="5">
        <v>22</v>
      </c>
      <c r="D222" s="5">
        <v>13</v>
      </c>
      <c r="E222" s="5">
        <v>192</v>
      </c>
      <c r="F222" s="5">
        <v>174</v>
      </c>
      <c r="G222" s="5">
        <f t="shared" si="309"/>
        <v>388</v>
      </c>
      <c r="H222" s="5">
        <f t="shared" si="310"/>
        <v>14</v>
      </c>
      <c r="I222" s="5">
        <f t="shared" si="311"/>
        <v>86072</v>
      </c>
      <c r="J222" s="5">
        <v>31540</v>
      </c>
      <c r="K222" s="5">
        <f t="shared" si="312"/>
        <v>34826</v>
      </c>
      <c r="L222" s="5">
        <f t="shared" si="313"/>
        <v>554304</v>
      </c>
      <c r="M222" s="5">
        <f t="shared" si="314"/>
        <v>538878</v>
      </c>
      <c r="N222" s="5">
        <f t="shared" si="315"/>
        <v>1245620</v>
      </c>
      <c r="O222" s="5">
        <f t="shared" si="316"/>
        <v>34303.61</v>
      </c>
      <c r="P222" s="5">
        <f t="shared" si="317"/>
        <v>548760.96</v>
      </c>
      <c r="Q222" s="5">
        <f t="shared" si="318"/>
        <v>530794.83</v>
      </c>
      <c r="R222" s="5">
        <f t="shared" si="319"/>
        <v>117612</v>
      </c>
      <c r="S222" s="5">
        <f t="shared" si="320"/>
        <v>1231471.4</v>
      </c>
      <c r="T222" s="39"/>
      <c r="U222" s="5">
        <f t="shared" si="321"/>
        <v>16356</v>
      </c>
      <c r="V222" s="5"/>
      <c r="W222" s="5">
        <f t="shared" si="322"/>
        <v>0</v>
      </c>
      <c r="X222" s="21">
        <f t="shared" si="323"/>
        <v>1247827.4</v>
      </c>
    </row>
  </sheetData>
  <sheetProtection/>
  <mergeCells count="1">
    <mergeCell ref="A2:A3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U224"/>
  <sheetViews>
    <sheetView zoomScale="85" zoomScaleNormal="85" zoomScalePageLayoutView="0" workbookViewId="0" topLeftCell="A1">
      <pane ySplit="5" topLeftCell="A6" activePane="bottomLeft" state="frozen"/>
      <selection pane="topLeft" activeCell="C1" sqref="C1"/>
      <selection pane="bottomLeft" activeCell="E3" sqref="E3:E5"/>
    </sheetView>
  </sheetViews>
  <sheetFormatPr defaultColWidth="8.8515625" defaultRowHeight="15"/>
  <cols>
    <col min="1" max="4" width="8.8515625" style="33" customWidth="1"/>
    <col min="5" max="5" width="20.00390625" style="33" customWidth="1"/>
    <col min="6" max="6" width="0" style="33" hidden="1" customWidth="1"/>
    <col min="7" max="7" width="9.140625" style="33" hidden="1" customWidth="1"/>
    <col min="8" max="8" width="12.140625" style="33" hidden="1" customWidth="1"/>
    <col min="9" max="9" width="13.00390625" style="33" hidden="1" customWidth="1"/>
    <col min="10" max="10" width="12.8515625" style="33" hidden="1" customWidth="1"/>
    <col min="11" max="11" width="15.28125" style="33" hidden="1" customWidth="1"/>
    <col min="12" max="12" width="12.421875" style="33" hidden="1" customWidth="1"/>
    <col min="13" max="13" width="11.57421875" style="50" hidden="1" customWidth="1"/>
    <col min="14" max="15" width="11.7109375" style="33" customWidth="1"/>
    <col min="16" max="16" width="12.28125" style="33" customWidth="1"/>
    <col min="17" max="17" width="8.8515625" style="33" customWidth="1"/>
    <col min="18" max="18" width="13.421875" style="33" customWidth="1"/>
    <col min="19" max="19" width="12.7109375" style="33" customWidth="1"/>
    <col min="20" max="20" width="13.8515625" style="33" customWidth="1"/>
    <col min="21" max="21" width="11.7109375" style="33" customWidth="1"/>
    <col min="22" max="16384" width="8.8515625" style="33" customWidth="1"/>
  </cols>
  <sheetData>
    <row r="2" ht="18.75">
      <c r="O2" s="45" t="s">
        <v>501</v>
      </c>
    </row>
    <row r="3" spans="5:21" ht="19.5">
      <c r="E3" s="188" t="s">
        <v>254</v>
      </c>
      <c r="F3" s="52"/>
      <c r="G3" s="53"/>
      <c r="H3" s="52"/>
      <c r="I3" s="52"/>
      <c r="J3" s="52"/>
      <c r="K3" s="52"/>
      <c r="L3" s="62" t="s">
        <v>13</v>
      </c>
      <c r="M3" s="63"/>
      <c r="N3" s="190" t="s">
        <v>241</v>
      </c>
      <c r="O3" s="191"/>
      <c r="P3" s="192"/>
      <c r="Q3" s="191" t="s">
        <v>252</v>
      </c>
      <c r="R3" s="191"/>
      <c r="S3" s="64"/>
      <c r="T3" s="62"/>
      <c r="U3" s="62"/>
    </row>
    <row r="4" spans="5:21" ht="19.5">
      <c r="E4" s="189"/>
      <c r="F4" s="55" t="s">
        <v>4</v>
      </c>
      <c r="G4" s="52" t="s">
        <v>242</v>
      </c>
      <c r="H4" s="51" t="s">
        <v>243</v>
      </c>
      <c r="I4" s="56" t="s">
        <v>237</v>
      </c>
      <c r="J4" s="54" t="s">
        <v>6</v>
      </c>
      <c r="K4" s="57" t="s">
        <v>237</v>
      </c>
      <c r="L4" s="65">
        <v>2021</v>
      </c>
      <c r="M4" s="66" t="s">
        <v>243</v>
      </c>
      <c r="N4" s="62" t="s">
        <v>495</v>
      </c>
      <c r="O4" s="62" t="s">
        <v>496</v>
      </c>
      <c r="P4" s="67" t="s">
        <v>244</v>
      </c>
      <c r="Q4" s="65" t="s">
        <v>245</v>
      </c>
      <c r="R4" s="68" t="s">
        <v>246</v>
      </c>
      <c r="S4" s="69" t="s">
        <v>11</v>
      </c>
      <c r="T4" s="65" t="s">
        <v>493</v>
      </c>
      <c r="U4" s="65" t="s">
        <v>13</v>
      </c>
    </row>
    <row r="5" spans="5:21" ht="19.5">
      <c r="E5" s="76" t="s">
        <v>508</v>
      </c>
      <c r="F5" s="59" t="s">
        <v>7</v>
      </c>
      <c r="G5" s="60" t="s">
        <v>7</v>
      </c>
      <c r="H5" s="58" t="s">
        <v>247</v>
      </c>
      <c r="I5" s="61" t="s">
        <v>491</v>
      </c>
      <c r="J5" s="58" t="s">
        <v>7</v>
      </c>
      <c r="K5" s="60" t="s">
        <v>492</v>
      </c>
      <c r="L5" s="70"/>
      <c r="M5" s="66" t="s">
        <v>250</v>
      </c>
      <c r="N5" s="65" t="s">
        <v>238</v>
      </c>
      <c r="O5" s="65" t="s">
        <v>248</v>
      </c>
      <c r="P5" s="71" t="s">
        <v>249</v>
      </c>
      <c r="Q5" s="65"/>
      <c r="R5" s="68" t="s">
        <v>252</v>
      </c>
      <c r="S5" s="72"/>
      <c r="T5" s="70" t="s">
        <v>494</v>
      </c>
      <c r="U5" s="70">
        <v>2021</v>
      </c>
    </row>
    <row r="6" spans="5:21" ht="19.5">
      <c r="E6" s="39" t="s">
        <v>18</v>
      </c>
      <c r="F6" s="40">
        <f aca="true" t="shared" si="0" ref="F6:M6">SUM(F7)</f>
        <v>91</v>
      </c>
      <c r="G6" s="40">
        <f t="shared" si="0"/>
        <v>159</v>
      </c>
      <c r="H6" s="40">
        <f t="shared" si="0"/>
        <v>250</v>
      </c>
      <c r="I6" s="39">
        <f t="shared" si="0"/>
        <v>200000</v>
      </c>
      <c r="J6" s="40">
        <f t="shared" si="0"/>
        <v>113</v>
      </c>
      <c r="K6" s="39">
        <f t="shared" si="0"/>
        <v>76840</v>
      </c>
      <c r="L6" s="39">
        <f t="shared" si="0"/>
        <v>276840</v>
      </c>
      <c r="M6" s="47">
        <f t="shared" si="0"/>
        <v>363</v>
      </c>
      <c r="N6" s="39"/>
      <c r="O6" s="39"/>
      <c r="P6" s="39"/>
      <c r="Q6" s="39"/>
      <c r="R6" s="39"/>
      <c r="S6" s="39"/>
      <c r="T6" s="39"/>
      <c r="U6" s="39"/>
    </row>
    <row r="7" spans="5:21" ht="18.75">
      <c r="E7" s="5" t="s">
        <v>19</v>
      </c>
      <c r="F7" s="5">
        <v>91</v>
      </c>
      <c r="G7" s="5">
        <v>159</v>
      </c>
      <c r="H7" s="5">
        <f>F7+G7</f>
        <v>250</v>
      </c>
      <c r="I7" s="21">
        <f>H7*800</f>
        <v>200000</v>
      </c>
      <c r="J7" s="5">
        <v>113</v>
      </c>
      <c r="K7" s="21">
        <f>J7*680</f>
        <v>76840</v>
      </c>
      <c r="L7" s="11">
        <f>I7+K7</f>
        <v>276840</v>
      </c>
      <c r="M7" s="48">
        <f>H7+J7</f>
        <v>363</v>
      </c>
      <c r="N7" s="11">
        <f>I7*95%</f>
        <v>190000</v>
      </c>
      <c r="O7" s="11">
        <f>K7*93%</f>
        <v>71461.2</v>
      </c>
      <c r="P7" s="11">
        <f>SUM(N7:O7)</f>
        <v>261461.2</v>
      </c>
      <c r="Q7" s="11">
        <v>10000</v>
      </c>
      <c r="R7" s="11">
        <f>Q7</f>
        <v>10000</v>
      </c>
      <c r="S7" s="11">
        <f>P7+R7</f>
        <v>271461.2</v>
      </c>
      <c r="T7" s="73">
        <v>18478</v>
      </c>
      <c r="U7" s="11">
        <f>S7-T7</f>
        <v>252983.2</v>
      </c>
    </row>
    <row r="8" spans="5:21" ht="15.75">
      <c r="E8" s="39" t="s">
        <v>20</v>
      </c>
      <c r="F8" s="40">
        <f aca="true" t="shared" si="1" ref="F8:M8">SUM(F9:F16)</f>
        <v>137</v>
      </c>
      <c r="G8" s="40">
        <f t="shared" si="1"/>
        <v>700</v>
      </c>
      <c r="H8" s="40">
        <f t="shared" si="1"/>
        <v>837</v>
      </c>
      <c r="I8" s="39">
        <f t="shared" si="1"/>
        <v>669600</v>
      </c>
      <c r="J8" s="40">
        <f t="shared" si="1"/>
        <v>608</v>
      </c>
      <c r="K8" s="39">
        <f t="shared" si="1"/>
        <v>413440</v>
      </c>
      <c r="L8" s="39">
        <f t="shared" si="1"/>
        <v>1083040</v>
      </c>
      <c r="M8" s="39">
        <f t="shared" si="1"/>
        <v>1445</v>
      </c>
      <c r="N8" s="39"/>
      <c r="O8" s="39"/>
      <c r="P8" s="39"/>
      <c r="Q8" s="39"/>
      <c r="R8" s="39"/>
      <c r="S8" s="39"/>
      <c r="T8" s="39"/>
      <c r="U8" s="39"/>
    </row>
    <row r="9" spans="5:21" ht="18.75">
      <c r="E9" s="5" t="s">
        <v>21</v>
      </c>
      <c r="F9" s="5"/>
      <c r="G9" s="5">
        <v>55</v>
      </c>
      <c r="H9" s="5">
        <f aca="true" t="shared" si="2" ref="H9:H16">F9+G9</f>
        <v>55</v>
      </c>
      <c r="I9" s="21">
        <f aca="true" t="shared" si="3" ref="I9:I16">H9*800</f>
        <v>44000</v>
      </c>
      <c r="J9" s="5">
        <v>29</v>
      </c>
      <c r="K9" s="21">
        <f aca="true" t="shared" si="4" ref="K9:K16">J9*680</f>
        <v>19720</v>
      </c>
      <c r="L9" s="11">
        <f aca="true" t="shared" si="5" ref="L9:L16">I9+K9</f>
        <v>63720</v>
      </c>
      <c r="M9" s="48">
        <f aca="true" t="shared" si="6" ref="M9:M16">H9+J9</f>
        <v>84</v>
      </c>
      <c r="N9" s="11">
        <f aca="true" t="shared" si="7" ref="N9:N16">I9*95%</f>
        <v>41800</v>
      </c>
      <c r="O9" s="11">
        <f aca="true" t="shared" si="8" ref="O9:O16">K9*93%</f>
        <v>18339.600000000002</v>
      </c>
      <c r="P9" s="11">
        <f aca="true" t="shared" si="9" ref="P9:P16">SUM(N9:O9)</f>
        <v>60139.600000000006</v>
      </c>
      <c r="Q9" s="11"/>
      <c r="R9" s="11">
        <f aca="true" t="shared" si="10" ref="R9:R16">Q9</f>
        <v>0</v>
      </c>
      <c r="S9" s="11">
        <f aca="true" t="shared" si="11" ref="S9:S16">P9+R9</f>
        <v>60139.600000000006</v>
      </c>
      <c r="T9" s="74">
        <v>6283</v>
      </c>
      <c r="U9" s="11">
        <f aca="true" t="shared" si="12" ref="U9:U16">S9-T9</f>
        <v>53856.600000000006</v>
      </c>
    </row>
    <row r="10" spans="5:21" ht="18.75">
      <c r="E10" s="5" t="s">
        <v>22</v>
      </c>
      <c r="F10" s="5"/>
      <c r="G10" s="5">
        <v>41</v>
      </c>
      <c r="H10" s="5">
        <f t="shared" si="2"/>
        <v>41</v>
      </c>
      <c r="I10" s="21">
        <f t="shared" si="3"/>
        <v>32800</v>
      </c>
      <c r="J10" s="5">
        <v>5</v>
      </c>
      <c r="K10" s="21">
        <f t="shared" si="4"/>
        <v>3400</v>
      </c>
      <c r="L10" s="11">
        <f t="shared" si="5"/>
        <v>36200</v>
      </c>
      <c r="M10" s="48">
        <f t="shared" si="6"/>
        <v>46</v>
      </c>
      <c r="N10" s="11">
        <f t="shared" si="7"/>
        <v>31160</v>
      </c>
      <c r="O10" s="11">
        <f t="shared" si="8"/>
        <v>3162</v>
      </c>
      <c r="P10" s="11">
        <f t="shared" si="9"/>
        <v>34322</v>
      </c>
      <c r="Q10" s="11"/>
      <c r="R10" s="11">
        <f t="shared" si="10"/>
        <v>0</v>
      </c>
      <c r="S10" s="11">
        <f t="shared" si="11"/>
        <v>34322</v>
      </c>
      <c r="T10" s="74">
        <v>3581</v>
      </c>
      <c r="U10" s="11">
        <f t="shared" si="12"/>
        <v>30741</v>
      </c>
    </row>
    <row r="11" spans="5:21" ht="18.75">
      <c r="E11" s="5" t="s">
        <v>23</v>
      </c>
      <c r="F11" s="5">
        <v>23</v>
      </c>
      <c r="G11" s="5">
        <v>85</v>
      </c>
      <c r="H11" s="5">
        <f t="shared" si="2"/>
        <v>108</v>
      </c>
      <c r="I11" s="21">
        <f t="shared" si="3"/>
        <v>86400</v>
      </c>
      <c r="J11" s="5">
        <v>48</v>
      </c>
      <c r="K11" s="21">
        <f t="shared" si="4"/>
        <v>32640</v>
      </c>
      <c r="L11" s="11">
        <f t="shared" si="5"/>
        <v>119040</v>
      </c>
      <c r="M11" s="48">
        <f t="shared" si="6"/>
        <v>156</v>
      </c>
      <c r="N11" s="11">
        <f t="shared" si="7"/>
        <v>82080</v>
      </c>
      <c r="O11" s="11">
        <f t="shared" si="8"/>
        <v>30355.2</v>
      </c>
      <c r="P11" s="11">
        <f t="shared" si="9"/>
        <v>112435.2</v>
      </c>
      <c r="Q11" s="11"/>
      <c r="R11" s="11">
        <f t="shared" si="10"/>
        <v>0</v>
      </c>
      <c r="S11" s="11">
        <f t="shared" si="11"/>
        <v>112435.2</v>
      </c>
      <c r="T11" s="74">
        <v>44041</v>
      </c>
      <c r="U11" s="11">
        <f t="shared" si="12"/>
        <v>68394.2</v>
      </c>
    </row>
    <row r="12" spans="5:21" ht="18.75">
      <c r="E12" s="5" t="s">
        <v>24</v>
      </c>
      <c r="F12" s="5">
        <v>21</v>
      </c>
      <c r="G12" s="5">
        <v>52</v>
      </c>
      <c r="H12" s="5">
        <f t="shared" si="2"/>
        <v>73</v>
      </c>
      <c r="I12" s="21">
        <f t="shared" si="3"/>
        <v>58400</v>
      </c>
      <c r="J12" s="5">
        <v>124</v>
      </c>
      <c r="K12" s="21">
        <f t="shared" si="4"/>
        <v>84320</v>
      </c>
      <c r="L12" s="11">
        <f t="shared" si="5"/>
        <v>142720</v>
      </c>
      <c r="M12" s="48">
        <f t="shared" si="6"/>
        <v>197</v>
      </c>
      <c r="N12" s="11">
        <f t="shared" si="7"/>
        <v>55480</v>
      </c>
      <c r="O12" s="11">
        <f t="shared" si="8"/>
        <v>78417.6</v>
      </c>
      <c r="P12" s="11">
        <f t="shared" si="9"/>
        <v>133897.6</v>
      </c>
      <c r="Q12" s="11"/>
      <c r="R12" s="11">
        <f t="shared" si="10"/>
        <v>0</v>
      </c>
      <c r="S12" s="11">
        <f t="shared" si="11"/>
        <v>133897.6</v>
      </c>
      <c r="T12" s="11"/>
      <c r="U12" s="11">
        <f t="shared" si="12"/>
        <v>133897.6</v>
      </c>
    </row>
    <row r="13" spans="5:21" ht="18.75">
      <c r="E13" s="5" t="s">
        <v>25</v>
      </c>
      <c r="F13" s="5"/>
      <c r="G13" s="5">
        <v>102</v>
      </c>
      <c r="H13" s="5">
        <f t="shared" si="2"/>
        <v>102</v>
      </c>
      <c r="I13" s="21">
        <f t="shared" si="3"/>
        <v>81600</v>
      </c>
      <c r="J13" s="5">
        <v>80</v>
      </c>
      <c r="K13" s="21">
        <f t="shared" si="4"/>
        <v>54400</v>
      </c>
      <c r="L13" s="11">
        <f t="shared" si="5"/>
        <v>136000</v>
      </c>
      <c r="M13" s="48">
        <f t="shared" si="6"/>
        <v>182</v>
      </c>
      <c r="N13" s="11">
        <f t="shared" si="7"/>
        <v>77520</v>
      </c>
      <c r="O13" s="11">
        <f t="shared" si="8"/>
        <v>50592</v>
      </c>
      <c r="P13" s="11">
        <f t="shared" si="9"/>
        <v>128112</v>
      </c>
      <c r="Q13" s="11"/>
      <c r="R13" s="11">
        <f t="shared" si="10"/>
        <v>0</v>
      </c>
      <c r="S13" s="11">
        <f t="shared" si="11"/>
        <v>128112</v>
      </c>
      <c r="T13" s="74">
        <v>25156</v>
      </c>
      <c r="U13" s="11">
        <f t="shared" si="12"/>
        <v>102956</v>
      </c>
    </row>
    <row r="14" spans="5:21" ht="18.75">
      <c r="E14" s="5" t="s">
        <v>26</v>
      </c>
      <c r="F14" s="5">
        <v>23</v>
      </c>
      <c r="G14" s="5">
        <v>143</v>
      </c>
      <c r="H14" s="5">
        <f t="shared" si="2"/>
        <v>166</v>
      </c>
      <c r="I14" s="21">
        <f t="shared" si="3"/>
        <v>132800</v>
      </c>
      <c r="J14" s="5">
        <v>104</v>
      </c>
      <c r="K14" s="21">
        <f t="shared" si="4"/>
        <v>70720</v>
      </c>
      <c r="L14" s="11">
        <f t="shared" si="5"/>
        <v>203520</v>
      </c>
      <c r="M14" s="48">
        <f t="shared" si="6"/>
        <v>270</v>
      </c>
      <c r="N14" s="11">
        <f t="shared" si="7"/>
        <v>126160</v>
      </c>
      <c r="O14" s="11">
        <f t="shared" si="8"/>
        <v>65769.6</v>
      </c>
      <c r="P14" s="11">
        <f t="shared" si="9"/>
        <v>191929.6</v>
      </c>
      <c r="Q14" s="11"/>
      <c r="R14" s="11">
        <f t="shared" si="10"/>
        <v>0</v>
      </c>
      <c r="S14" s="11">
        <f t="shared" si="11"/>
        <v>191929.6</v>
      </c>
      <c r="T14" s="74">
        <v>304</v>
      </c>
      <c r="U14" s="11">
        <f t="shared" si="12"/>
        <v>191625.6</v>
      </c>
    </row>
    <row r="15" spans="5:21" ht="18.75">
      <c r="E15" s="5" t="s">
        <v>27</v>
      </c>
      <c r="F15" s="5">
        <v>47</v>
      </c>
      <c r="G15" s="5">
        <v>139</v>
      </c>
      <c r="H15" s="5">
        <f t="shared" si="2"/>
        <v>186</v>
      </c>
      <c r="I15" s="21">
        <f t="shared" si="3"/>
        <v>148800</v>
      </c>
      <c r="J15" s="5">
        <v>117</v>
      </c>
      <c r="K15" s="21">
        <f t="shared" si="4"/>
        <v>79560</v>
      </c>
      <c r="L15" s="11">
        <f t="shared" si="5"/>
        <v>228360</v>
      </c>
      <c r="M15" s="48">
        <f t="shared" si="6"/>
        <v>303</v>
      </c>
      <c r="N15" s="11">
        <f t="shared" si="7"/>
        <v>141360</v>
      </c>
      <c r="O15" s="11">
        <f t="shared" si="8"/>
        <v>73990.8</v>
      </c>
      <c r="P15" s="11">
        <f t="shared" si="9"/>
        <v>215350.8</v>
      </c>
      <c r="Q15" s="11"/>
      <c r="R15" s="11">
        <f t="shared" si="10"/>
        <v>0</v>
      </c>
      <c r="S15" s="11">
        <f t="shared" si="11"/>
        <v>215350.8</v>
      </c>
      <c r="T15" s="74">
        <v>259</v>
      </c>
      <c r="U15" s="11">
        <f t="shared" si="12"/>
        <v>215091.8</v>
      </c>
    </row>
    <row r="16" spans="5:21" ht="18.75">
      <c r="E16" s="5" t="s">
        <v>28</v>
      </c>
      <c r="F16" s="5">
        <v>23</v>
      </c>
      <c r="G16" s="39">
        <v>83</v>
      </c>
      <c r="H16" s="5">
        <f t="shared" si="2"/>
        <v>106</v>
      </c>
      <c r="I16" s="21">
        <f t="shared" si="3"/>
        <v>84800</v>
      </c>
      <c r="J16" s="39">
        <v>101</v>
      </c>
      <c r="K16" s="21">
        <f t="shared" si="4"/>
        <v>68680</v>
      </c>
      <c r="L16" s="11">
        <f t="shared" si="5"/>
        <v>153480</v>
      </c>
      <c r="M16" s="48">
        <f t="shared" si="6"/>
        <v>207</v>
      </c>
      <c r="N16" s="11">
        <f t="shared" si="7"/>
        <v>80560</v>
      </c>
      <c r="O16" s="11">
        <f t="shared" si="8"/>
        <v>63872.4</v>
      </c>
      <c r="P16" s="11">
        <f t="shared" si="9"/>
        <v>144432.4</v>
      </c>
      <c r="Q16" s="11"/>
      <c r="R16" s="11">
        <f t="shared" si="10"/>
        <v>0</v>
      </c>
      <c r="S16" s="11">
        <f t="shared" si="11"/>
        <v>144432.4</v>
      </c>
      <c r="T16" s="74">
        <v>15289</v>
      </c>
      <c r="U16" s="11">
        <f t="shared" si="12"/>
        <v>129143.4</v>
      </c>
    </row>
    <row r="17" spans="5:21" ht="15.75">
      <c r="E17" s="39" t="s">
        <v>29</v>
      </c>
      <c r="F17" s="40">
        <f aca="true" t="shared" si="13" ref="F17:M17">SUM(F18:F23)</f>
        <v>123</v>
      </c>
      <c r="G17" s="40">
        <f t="shared" si="13"/>
        <v>682</v>
      </c>
      <c r="H17" s="40">
        <f t="shared" si="13"/>
        <v>805</v>
      </c>
      <c r="I17" s="39">
        <f t="shared" si="13"/>
        <v>644000</v>
      </c>
      <c r="J17" s="40">
        <f t="shared" si="13"/>
        <v>482</v>
      </c>
      <c r="K17" s="39">
        <f t="shared" si="13"/>
        <v>327760</v>
      </c>
      <c r="L17" s="39">
        <f t="shared" si="13"/>
        <v>971760</v>
      </c>
      <c r="M17" s="39">
        <f t="shared" si="13"/>
        <v>1287</v>
      </c>
      <c r="N17" s="39"/>
      <c r="O17" s="39"/>
      <c r="P17" s="39"/>
      <c r="Q17" s="39"/>
      <c r="R17" s="39"/>
      <c r="S17" s="39"/>
      <c r="T17" s="39"/>
      <c r="U17" s="39"/>
    </row>
    <row r="18" spans="5:21" ht="18.75">
      <c r="E18" s="5" t="s">
        <v>30</v>
      </c>
      <c r="F18" s="5">
        <v>9</v>
      </c>
      <c r="G18" s="5">
        <v>119</v>
      </c>
      <c r="H18" s="5">
        <f aca="true" t="shared" si="14" ref="H18:H23">F18+G18</f>
        <v>128</v>
      </c>
      <c r="I18" s="21">
        <f aca="true" t="shared" si="15" ref="I18:I23">H18*800</f>
        <v>102400</v>
      </c>
      <c r="J18" s="5">
        <v>71</v>
      </c>
      <c r="K18" s="21">
        <f aca="true" t="shared" si="16" ref="K18:K23">J18*680</f>
        <v>48280</v>
      </c>
      <c r="L18" s="11">
        <f aca="true" t="shared" si="17" ref="L18:L23">I18+K18</f>
        <v>150680</v>
      </c>
      <c r="M18" s="48">
        <f aca="true" t="shared" si="18" ref="M18:M23">H18+J18</f>
        <v>199</v>
      </c>
      <c r="N18" s="11">
        <f aca="true" t="shared" si="19" ref="N18:N23">I18*95%</f>
        <v>97280</v>
      </c>
      <c r="O18" s="11">
        <f aca="true" t="shared" si="20" ref="O18:O23">K18*93%</f>
        <v>44900.4</v>
      </c>
      <c r="P18" s="11">
        <f aca="true" t="shared" si="21" ref="P18:P23">SUM(N18:O18)</f>
        <v>142180.4</v>
      </c>
      <c r="Q18" s="11"/>
      <c r="R18" s="11">
        <f aca="true" t="shared" si="22" ref="R18:R23">Q18</f>
        <v>0</v>
      </c>
      <c r="S18" s="11">
        <f aca="true" t="shared" si="23" ref="S18:S23">P18+R18</f>
        <v>142180.4</v>
      </c>
      <c r="T18" s="74">
        <v>13816</v>
      </c>
      <c r="U18" s="11">
        <f aca="true" t="shared" si="24" ref="U18:U23">S18-T18</f>
        <v>128364.4</v>
      </c>
    </row>
    <row r="19" spans="5:21" ht="18.75">
      <c r="E19" s="5" t="s">
        <v>31</v>
      </c>
      <c r="F19" s="5"/>
      <c r="G19" s="5">
        <v>134</v>
      </c>
      <c r="H19" s="5">
        <f t="shared" si="14"/>
        <v>134</v>
      </c>
      <c r="I19" s="21">
        <f t="shared" si="15"/>
        <v>107200</v>
      </c>
      <c r="J19" s="5">
        <v>78</v>
      </c>
      <c r="K19" s="21">
        <f t="shared" si="16"/>
        <v>53040</v>
      </c>
      <c r="L19" s="11">
        <f t="shared" si="17"/>
        <v>160240</v>
      </c>
      <c r="M19" s="48">
        <f t="shared" si="18"/>
        <v>212</v>
      </c>
      <c r="N19" s="11">
        <f t="shared" si="19"/>
        <v>101840</v>
      </c>
      <c r="O19" s="11">
        <f t="shared" si="20"/>
        <v>49327.200000000004</v>
      </c>
      <c r="P19" s="11">
        <f t="shared" si="21"/>
        <v>151167.2</v>
      </c>
      <c r="Q19" s="11"/>
      <c r="R19" s="11">
        <f t="shared" si="22"/>
        <v>0</v>
      </c>
      <c r="S19" s="11">
        <f t="shared" si="23"/>
        <v>151167.2</v>
      </c>
      <c r="T19" s="74">
        <v>21570</v>
      </c>
      <c r="U19" s="11">
        <f t="shared" si="24"/>
        <v>129597.20000000001</v>
      </c>
    </row>
    <row r="20" spans="5:21" ht="18.75">
      <c r="E20" s="5" t="s">
        <v>32</v>
      </c>
      <c r="F20" s="5">
        <v>23</v>
      </c>
      <c r="G20" s="5">
        <v>90</v>
      </c>
      <c r="H20" s="5">
        <f t="shared" si="14"/>
        <v>113</v>
      </c>
      <c r="I20" s="21">
        <f t="shared" si="15"/>
        <v>90400</v>
      </c>
      <c r="J20" s="5">
        <v>93</v>
      </c>
      <c r="K20" s="21">
        <f t="shared" si="16"/>
        <v>63240</v>
      </c>
      <c r="L20" s="11">
        <f t="shared" si="17"/>
        <v>153640</v>
      </c>
      <c r="M20" s="48">
        <f t="shared" si="18"/>
        <v>206</v>
      </c>
      <c r="N20" s="11">
        <f t="shared" si="19"/>
        <v>85880</v>
      </c>
      <c r="O20" s="11">
        <f t="shared" si="20"/>
        <v>58813.200000000004</v>
      </c>
      <c r="P20" s="11">
        <f t="shared" si="21"/>
        <v>144693.2</v>
      </c>
      <c r="Q20" s="11"/>
      <c r="R20" s="11">
        <f t="shared" si="22"/>
        <v>0</v>
      </c>
      <c r="S20" s="11">
        <f t="shared" si="23"/>
        <v>144693.2</v>
      </c>
      <c r="T20" s="74">
        <v>85429</v>
      </c>
      <c r="U20" s="11">
        <f t="shared" si="24"/>
        <v>59264.20000000001</v>
      </c>
    </row>
    <row r="21" spans="5:21" ht="18.75">
      <c r="E21" s="5" t="s">
        <v>33</v>
      </c>
      <c r="F21" s="5">
        <v>23</v>
      </c>
      <c r="G21" s="5">
        <v>144</v>
      </c>
      <c r="H21" s="5">
        <f t="shared" si="14"/>
        <v>167</v>
      </c>
      <c r="I21" s="21">
        <f t="shared" si="15"/>
        <v>133600</v>
      </c>
      <c r="J21" s="5">
        <v>80</v>
      </c>
      <c r="K21" s="21">
        <f t="shared" si="16"/>
        <v>54400</v>
      </c>
      <c r="L21" s="11">
        <f t="shared" si="17"/>
        <v>188000</v>
      </c>
      <c r="M21" s="48">
        <f t="shared" si="18"/>
        <v>247</v>
      </c>
      <c r="N21" s="11">
        <f t="shared" si="19"/>
        <v>126920</v>
      </c>
      <c r="O21" s="11">
        <f t="shared" si="20"/>
        <v>50592</v>
      </c>
      <c r="P21" s="11">
        <f t="shared" si="21"/>
        <v>177512</v>
      </c>
      <c r="Q21" s="11"/>
      <c r="R21" s="11">
        <f t="shared" si="22"/>
        <v>0</v>
      </c>
      <c r="S21" s="11">
        <f t="shared" si="23"/>
        <v>177512</v>
      </c>
      <c r="T21" s="74">
        <v>19685</v>
      </c>
      <c r="U21" s="11">
        <f t="shared" si="24"/>
        <v>157827</v>
      </c>
    </row>
    <row r="22" spans="5:21" ht="18.75">
      <c r="E22" s="5" t="s">
        <v>34</v>
      </c>
      <c r="F22" s="5">
        <v>23</v>
      </c>
      <c r="G22" s="5">
        <v>134</v>
      </c>
      <c r="H22" s="5">
        <f t="shared" si="14"/>
        <v>157</v>
      </c>
      <c r="I22" s="21">
        <f t="shared" si="15"/>
        <v>125600</v>
      </c>
      <c r="J22" s="5">
        <v>99</v>
      </c>
      <c r="K22" s="21">
        <f t="shared" si="16"/>
        <v>67320</v>
      </c>
      <c r="L22" s="11">
        <f t="shared" si="17"/>
        <v>192920</v>
      </c>
      <c r="M22" s="48">
        <f t="shared" si="18"/>
        <v>256</v>
      </c>
      <c r="N22" s="11">
        <f t="shared" si="19"/>
        <v>119320</v>
      </c>
      <c r="O22" s="11">
        <f t="shared" si="20"/>
        <v>62607.600000000006</v>
      </c>
      <c r="P22" s="11">
        <f t="shared" si="21"/>
        <v>181927.6</v>
      </c>
      <c r="Q22" s="11"/>
      <c r="R22" s="11">
        <f t="shared" si="22"/>
        <v>0</v>
      </c>
      <c r="S22" s="11">
        <f t="shared" si="23"/>
        <v>181927.6</v>
      </c>
      <c r="T22" s="74">
        <v>33100</v>
      </c>
      <c r="U22" s="11">
        <f t="shared" si="24"/>
        <v>148827.6</v>
      </c>
    </row>
    <row r="23" spans="5:21" ht="18.75">
      <c r="E23" s="5" t="s">
        <v>35</v>
      </c>
      <c r="F23" s="5">
        <v>45</v>
      </c>
      <c r="G23" s="5">
        <v>61</v>
      </c>
      <c r="H23" s="5">
        <f t="shared" si="14"/>
        <v>106</v>
      </c>
      <c r="I23" s="21">
        <f t="shared" si="15"/>
        <v>84800</v>
      </c>
      <c r="J23" s="5">
        <v>61</v>
      </c>
      <c r="K23" s="21">
        <f t="shared" si="16"/>
        <v>41480</v>
      </c>
      <c r="L23" s="11">
        <f t="shared" si="17"/>
        <v>126280</v>
      </c>
      <c r="M23" s="48">
        <f t="shared" si="18"/>
        <v>167</v>
      </c>
      <c r="N23" s="11">
        <f t="shared" si="19"/>
        <v>80560</v>
      </c>
      <c r="O23" s="11">
        <f t="shared" si="20"/>
        <v>38576.4</v>
      </c>
      <c r="P23" s="11">
        <f t="shared" si="21"/>
        <v>119136.4</v>
      </c>
      <c r="Q23" s="11"/>
      <c r="R23" s="11">
        <f t="shared" si="22"/>
        <v>0</v>
      </c>
      <c r="S23" s="11">
        <f t="shared" si="23"/>
        <v>119136.4</v>
      </c>
      <c r="T23" s="74">
        <v>20723</v>
      </c>
      <c r="U23" s="11">
        <f t="shared" si="24"/>
        <v>98413.4</v>
      </c>
    </row>
    <row r="24" spans="5:21" ht="15.75">
      <c r="E24" s="39" t="s">
        <v>36</v>
      </c>
      <c r="F24" s="40">
        <f aca="true" t="shared" si="25" ref="F24:M24">SUM(F25:F30)</f>
        <v>159</v>
      </c>
      <c r="G24" s="40">
        <f t="shared" si="25"/>
        <v>637</v>
      </c>
      <c r="H24" s="40">
        <f t="shared" si="25"/>
        <v>796</v>
      </c>
      <c r="I24" s="39">
        <f t="shared" si="25"/>
        <v>636800</v>
      </c>
      <c r="J24" s="40">
        <f t="shared" si="25"/>
        <v>561</v>
      </c>
      <c r="K24" s="39">
        <f t="shared" si="25"/>
        <v>381480</v>
      </c>
      <c r="L24" s="39">
        <f t="shared" si="25"/>
        <v>1018280</v>
      </c>
      <c r="M24" s="39">
        <f t="shared" si="25"/>
        <v>1357</v>
      </c>
      <c r="N24" s="39"/>
      <c r="O24" s="39"/>
      <c r="P24" s="39"/>
      <c r="Q24" s="39"/>
      <c r="R24" s="39"/>
      <c r="S24" s="39"/>
      <c r="T24" s="39"/>
      <c r="U24" s="39"/>
    </row>
    <row r="25" spans="5:21" ht="18.75">
      <c r="E25" s="5" t="s">
        <v>37</v>
      </c>
      <c r="F25" s="5">
        <v>23</v>
      </c>
      <c r="G25" s="5">
        <v>84</v>
      </c>
      <c r="H25" s="5">
        <f aca="true" t="shared" si="26" ref="H25:H30">F25+G25</f>
        <v>107</v>
      </c>
      <c r="I25" s="21">
        <f aca="true" t="shared" si="27" ref="I25:I30">H25*800</f>
        <v>85600</v>
      </c>
      <c r="J25" s="5">
        <v>56</v>
      </c>
      <c r="K25" s="21">
        <f aca="true" t="shared" si="28" ref="K25:K30">J25*680</f>
        <v>38080</v>
      </c>
      <c r="L25" s="11">
        <f aca="true" t="shared" si="29" ref="L25:L30">I25+K25</f>
        <v>123680</v>
      </c>
      <c r="M25" s="48">
        <f aca="true" t="shared" si="30" ref="M25:M30">H25+J25</f>
        <v>163</v>
      </c>
      <c r="N25" s="11">
        <f aca="true" t="shared" si="31" ref="N25:N30">I25*95%</f>
        <v>81320</v>
      </c>
      <c r="O25" s="11">
        <f aca="true" t="shared" si="32" ref="O25:O30">K25*93%</f>
        <v>35414.4</v>
      </c>
      <c r="P25" s="11">
        <f aca="true" t="shared" si="33" ref="P25:P30">SUM(N25:O25)</f>
        <v>116734.4</v>
      </c>
      <c r="Q25" s="11"/>
      <c r="R25" s="11">
        <f aca="true" t="shared" si="34" ref="R25:R30">Q25</f>
        <v>0</v>
      </c>
      <c r="S25" s="11">
        <f aca="true" t="shared" si="35" ref="S25:S30">P25+R25</f>
        <v>116734.4</v>
      </c>
      <c r="T25" s="74">
        <v>15973</v>
      </c>
      <c r="U25" s="11">
        <f aca="true" t="shared" si="36" ref="U25:U30">S25-T25</f>
        <v>100761.4</v>
      </c>
    </row>
    <row r="26" spans="5:21" ht="18.75">
      <c r="E26" s="5" t="s">
        <v>38</v>
      </c>
      <c r="F26" s="5"/>
      <c r="G26" s="5">
        <v>88</v>
      </c>
      <c r="H26" s="5">
        <f t="shared" si="26"/>
        <v>88</v>
      </c>
      <c r="I26" s="21">
        <f t="shared" si="27"/>
        <v>70400</v>
      </c>
      <c r="J26" s="5">
        <v>56</v>
      </c>
      <c r="K26" s="21">
        <f t="shared" si="28"/>
        <v>38080</v>
      </c>
      <c r="L26" s="11">
        <f t="shared" si="29"/>
        <v>108480</v>
      </c>
      <c r="M26" s="48">
        <f t="shared" si="30"/>
        <v>144</v>
      </c>
      <c r="N26" s="11">
        <f t="shared" si="31"/>
        <v>66880</v>
      </c>
      <c r="O26" s="11">
        <f t="shared" si="32"/>
        <v>35414.4</v>
      </c>
      <c r="P26" s="11">
        <f t="shared" si="33"/>
        <v>102294.4</v>
      </c>
      <c r="Q26" s="11"/>
      <c r="R26" s="11">
        <f t="shared" si="34"/>
        <v>0</v>
      </c>
      <c r="S26" s="11">
        <f t="shared" si="35"/>
        <v>102294.4</v>
      </c>
      <c r="T26" s="74">
        <v>28255</v>
      </c>
      <c r="U26" s="11">
        <f t="shared" si="36"/>
        <v>74039.4</v>
      </c>
    </row>
    <row r="27" spans="5:21" ht="18.75">
      <c r="E27" s="5" t="s">
        <v>39</v>
      </c>
      <c r="F27" s="5">
        <v>46</v>
      </c>
      <c r="G27" s="39">
        <v>85</v>
      </c>
      <c r="H27" s="5">
        <f t="shared" si="26"/>
        <v>131</v>
      </c>
      <c r="I27" s="21">
        <f t="shared" si="27"/>
        <v>104800</v>
      </c>
      <c r="J27" s="39">
        <v>133</v>
      </c>
      <c r="K27" s="21">
        <f t="shared" si="28"/>
        <v>90440</v>
      </c>
      <c r="L27" s="11">
        <f t="shared" si="29"/>
        <v>195240</v>
      </c>
      <c r="M27" s="48">
        <f t="shared" si="30"/>
        <v>264</v>
      </c>
      <c r="N27" s="11">
        <f t="shared" si="31"/>
        <v>99560</v>
      </c>
      <c r="O27" s="11">
        <f t="shared" si="32"/>
        <v>84109.20000000001</v>
      </c>
      <c r="P27" s="11">
        <f t="shared" si="33"/>
        <v>183669.2</v>
      </c>
      <c r="Q27" s="11">
        <v>10000</v>
      </c>
      <c r="R27" s="11">
        <f t="shared" si="34"/>
        <v>10000</v>
      </c>
      <c r="S27" s="11">
        <f t="shared" si="35"/>
        <v>193669.2</v>
      </c>
      <c r="T27" s="74">
        <v>40043</v>
      </c>
      <c r="U27" s="11">
        <f t="shared" si="36"/>
        <v>153626.2</v>
      </c>
    </row>
    <row r="28" spans="5:21" ht="18.75">
      <c r="E28" s="5" t="s">
        <v>40</v>
      </c>
      <c r="F28" s="5">
        <v>46</v>
      </c>
      <c r="G28" s="5">
        <v>55</v>
      </c>
      <c r="H28" s="5">
        <f t="shared" si="26"/>
        <v>101</v>
      </c>
      <c r="I28" s="21">
        <f t="shared" si="27"/>
        <v>80800</v>
      </c>
      <c r="J28" s="5">
        <v>68</v>
      </c>
      <c r="K28" s="21">
        <f t="shared" si="28"/>
        <v>46240</v>
      </c>
      <c r="L28" s="11">
        <f t="shared" si="29"/>
        <v>127040</v>
      </c>
      <c r="M28" s="48">
        <f t="shared" si="30"/>
        <v>169</v>
      </c>
      <c r="N28" s="11">
        <f t="shared" si="31"/>
        <v>76760</v>
      </c>
      <c r="O28" s="11">
        <f t="shared" si="32"/>
        <v>43003.200000000004</v>
      </c>
      <c r="P28" s="11">
        <f t="shared" si="33"/>
        <v>119763.20000000001</v>
      </c>
      <c r="Q28" s="11"/>
      <c r="R28" s="11">
        <f t="shared" si="34"/>
        <v>0</v>
      </c>
      <c r="S28" s="11">
        <f t="shared" si="35"/>
        <v>119763.20000000001</v>
      </c>
      <c r="T28" s="74">
        <v>29000</v>
      </c>
      <c r="U28" s="11">
        <f t="shared" si="36"/>
        <v>90763.20000000001</v>
      </c>
    </row>
    <row r="29" spans="5:21" ht="18.75">
      <c r="E29" s="5" t="s">
        <v>41</v>
      </c>
      <c r="F29" s="5">
        <v>24</v>
      </c>
      <c r="G29" s="5">
        <v>173</v>
      </c>
      <c r="H29" s="5">
        <f t="shared" si="26"/>
        <v>197</v>
      </c>
      <c r="I29" s="21">
        <f t="shared" si="27"/>
        <v>157600</v>
      </c>
      <c r="J29" s="5">
        <v>131</v>
      </c>
      <c r="K29" s="21">
        <f t="shared" si="28"/>
        <v>89080</v>
      </c>
      <c r="L29" s="11">
        <f t="shared" si="29"/>
        <v>246680</v>
      </c>
      <c r="M29" s="48">
        <f t="shared" si="30"/>
        <v>328</v>
      </c>
      <c r="N29" s="11">
        <f t="shared" si="31"/>
        <v>149720</v>
      </c>
      <c r="O29" s="11">
        <f t="shared" si="32"/>
        <v>82844.40000000001</v>
      </c>
      <c r="P29" s="11">
        <f t="shared" si="33"/>
        <v>232564.40000000002</v>
      </c>
      <c r="Q29" s="11">
        <v>10000</v>
      </c>
      <c r="R29" s="11">
        <f t="shared" si="34"/>
        <v>10000</v>
      </c>
      <c r="S29" s="11">
        <f t="shared" si="35"/>
        <v>242564.40000000002</v>
      </c>
      <c r="T29" s="74">
        <v>2132</v>
      </c>
      <c r="U29" s="11">
        <f t="shared" si="36"/>
        <v>240432.40000000002</v>
      </c>
    </row>
    <row r="30" spans="5:21" ht="18.75">
      <c r="E30" s="5" t="s">
        <v>42</v>
      </c>
      <c r="F30" s="5">
        <v>20</v>
      </c>
      <c r="G30" s="5">
        <v>152</v>
      </c>
      <c r="H30" s="5">
        <f t="shared" si="26"/>
        <v>172</v>
      </c>
      <c r="I30" s="21">
        <f t="shared" si="27"/>
        <v>137600</v>
      </c>
      <c r="J30" s="5">
        <v>117</v>
      </c>
      <c r="K30" s="21">
        <f t="shared" si="28"/>
        <v>79560</v>
      </c>
      <c r="L30" s="11">
        <f t="shared" si="29"/>
        <v>217160</v>
      </c>
      <c r="M30" s="48">
        <f t="shared" si="30"/>
        <v>289</v>
      </c>
      <c r="N30" s="11">
        <f t="shared" si="31"/>
        <v>130720</v>
      </c>
      <c r="O30" s="11">
        <f t="shared" si="32"/>
        <v>73990.8</v>
      </c>
      <c r="P30" s="11">
        <f t="shared" si="33"/>
        <v>204710.8</v>
      </c>
      <c r="Q30" s="11">
        <v>10000</v>
      </c>
      <c r="R30" s="11">
        <f t="shared" si="34"/>
        <v>10000</v>
      </c>
      <c r="S30" s="11">
        <f t="shared" si="35"/>
        <v>214710.8</v>
      </c>
      <c r="T30" s="74">
        <v>3000</v>
      </c>
      <c r="U30" s="11">
        <f t="shared" si="36"/>
        <v>211710.8</v>
      </c>
    </row>
    <row r="31" spans="5:21" ht="15.75">
      <c r="E31" s="39" t="s">
        <v>43</v>
      </c>
      <c r="F31" s="40">
        <f aca="true" t="shared" si="37" ref="F31:M31">SUM(F32:F38)</f>
        <v>192</v>
      </c>
      <c r="G31" s="40">
        <f t="shared" si="37"/>
        <v>655</v>
      </c>
      <c r="H31" s="40">
        <f t="shared" si="37"/>
        <v>847</v>
      </c>
      <c r="I31" s="39">
        <f t="shared" si="37"/>
        <v>677600</v>
      </c>
      <c r="J31" s="40">
        <f t="shared" si="37"/>
        <v>694</v>
      </c>
      <c r="K31" s="39">
        <f t="shared" si="37"/>
        <v>471920</v>
      </c>
      <c r="L31" s="39">
        <f t="shared" si="37"/>
        <v>1149520</v>
      </c>
      <c r="M31" s="39">
        <f t="shared" si="37"/>
        <v>1541</v>
      </c>
      <c r="N31" s="39"/>
      <c r="O31" s="39"/>
      <c r="P31" s="39"/>
      <c r="Q31" s="39"/>
      <c r="R31" s="39"/>
      <c r="S31" s="39"/>
      <c r="T31" s="39"/>
      <c r="U31" s="39"/>
    </row>
    <row r="32" spans="5:21" ht="18.75">
      <c r="E32" s="5" t="s">
        <v>44</v>
      </c>
      <c r="F32" s="5"/>
      <c r="G32" s="5">
        <v>63</v>
      </c>
      <c r="H32" s="5">
        <f aca="true" t="shared" si="38" ref="H32:H38">F32+G32</f>
        <v>63</v>
      </c>
      <c r="I32" s="21">
        <f aca="true" t="shared" si="39" ref="I32:I38">H32*800</f>
        <v>50400</v>
      </c>
      <c r="J32" s="5">
        <v>104</v>
      </c>
      <c r="K32" s="21">
        <f aca="true" t="shared" si="40" ref="K32:K38">J32*680</f>
        <v>70720</v>
      </c>
      <c r="L32" s="11">
        <f aca="true" t="shared" si="41" ref="L32:L38">I32+K32</f>
        <v>121120</v>
      </c>
      <c r="M32" s="48">
        <f aca="true" t="shared" si="42" ref="M32:M38">H32+J32</f>
        <v>167</v>
      </c>
      <c r="N32" s="11">
        <f aca="true" t="shared" si="43" ref="N32:N38">I32*95%</f>
        <v>47880</v>
      </c>
      <c r="O32" s="11">
        <f aca="true" t="shared" si="44" ref="O32:O38">K32*93%</f>
        <v>65769.6</v>
      </c>
      <c r="P32" s="11">
        <f aca="true" t="shared" si="45" ref="P32:P38">SUM(N32:O32)</f>
        <v>113649.6</v>
      </c>
      <c r="Q32" s="11">
        <v>10000</v>
      </c>
      <c r="R32" s="11">
        <f aca="true" t="shared" si="46" ref="R32:R38">Q32</f>
        <v>10000</v>
      </c>
      <c r="S32" s="11">
        <f aca="true" t="shared" si="47" ref="S32:S38">P32+R32</f>
        <v>123649.6</v>
      </c>
      <c r="T32" s="74">
        <v>3500</v>
      </c>
      <c r="U32" s="11">
        <f aca="true" t="shared" si="48" ref="U32:U38">S32-T32</f>
        <v>120149.6</v>
      </c>
    </row>
    <row r="33" spans="5:21" ht="18.75">
      <c r="E33" s="5" t="s">
        <v>45</v>
      </c>
      <c r="F33" s="5">
        <v>44</v>
      </c>
      <c r="G33" s="5">
        <v>76</v>
      </c>
      <c r="H33" s="5">
        <f t="shared" si="38"/>
        <v>120</v>
      </c>
      <c r="I33" s="21">
        <f t="shared" si="39"/>
        <v>96000</v>
      </c>
      <c r="J33" s="5">
        <v>71</v>
      </c>
      <c r="K33" s="21">
        <f t="shared" si="40"/>
        <v>48280</v>
      </c>
      <c r="L33" s="11">
        <f t="shared" si="41"/>
        <v>144280</v>
      </c>
      <c r="M33" s="48">
        <f t="shared" si="42"/>
        <v>191</v>
      </c>
      <c r="N33" s="11">
        <f t="shared" si="43"/>
        <v>91200</v>
      </c>
      <c r="O33" s="11">
        <f t="shared" si="44"/>
        <v>44900.4</v>
      </c>
      <c r="P33" s="11">
        <f t="shared" si="45"/>
        <v>136100.4</v>
      </c>
      <c r="Q33" s="11"/>
      <c r="R33" s="11">
        <f t="shared" si="46"/>
        <v>0</v>
      </c>
      <c r="S33" s="11">
        <f t="shared" si="47"/>
        <v>136100.4</v>
      </c>
      <c r="T33" s="74">
        <v>62072</v>
      </c>
      <c r="U33" s="11">
        <f t="shared" si="48"/>
        <v>74028.4</v>
      </c>
    </row>
    <row r="34" spans="5:21" ht="18.75">
      <c r="E34" s="5" t="s">
        <v>46</v>
      </c>
      <c r="F34" s="5">
        <v>39</v>
      </c>
      <c r="G34" s="5">
        <v>108</v>
      </c>
      <c r="H34" s="5">
        <f t="shared" si="38"/>
        <v>147</v>
      </c>
      <c r="I34" s="21">
        <f t="shared" si="39"/>
        <v>117600</v>
      </c>
      <c r="J34" s="5">
        <v>115</v>
      </c>
      <c r="K34" s="21">
        <f t="shared" si="40"/>
        <v>78200</v>
      </c>
      <c r="L34" s="11">
        <f t="shared" si="41"/>
        <v>195800</v>
      </c>
      <c r="M34" s="48">
        <f t="shared" si="42"/>
        <v>262</v>
      </c>
      <c r="N34" s="11">
        <f t="shared" si="43"/>
        <v>111720</v>
      </c>
      <c r="O34" s="11">
        <f t="shared" si="44"/>
        <v>72726</v>
      </c>
      <c r="P34" s="11">
        <f t="shared" si="45"/>
        <v>184446</v>
      </c>
      <c r="Q34" s="11"/>
      <c r="R34" s="11">
        <f t="shared" si="46"/>
        <v>0</v>
      </c>
      <c r="S34" s="11">
        <f t="shared" si="47"/>
        <v>184446</v>
      </c>
      <c r="T34" s="74">
        <v>111967</v>
      </c>
      <c r="U34" s="11">
        <f t="shared" si="48"/>
        <v>72479</v>
      </c>
    </row>
    <row r="35" spans="5:21" ht="18.75">
      <c r="E35" s="5" t="s">
        <v>47</v>
      </c>
      <c r="F35" s="5">
        <v>47</v>
      </c>
      <c r="G35" s="5">
        <v>110</v>
      </c>
      <c r="H35" s="5">
        <f t="shared" si="38"/>
        <v>157</v>
      </c>
      <c r="I35" s="21">
        <f t="shared" si="39"/>
        <v>125600</v>
      </c>
      <c r="J35" s="5">
        <v>110</v>
      </c>
      <c r="K35" s="21">
        <f t="shared" si="40"/>
        <v>74800</v>
      </c>
      <c r="L35" s="11">
        <f t="shared" si="41"/>
        <v>200400</v>
      </c>
      <c r="M35" s="48">
        <f t="shared" si="42"/>
        <v>267</v>
      </c>
      <c r="N35" s="11">
        <f t="shared" si="43"/>
        <v>119320</v>
      </c>
      <c r="O35" s="11">
        <f t="shared" si="44"/>
        <v>69564</v>
      </c>
      <c r="P35" s="11">
        <f t="shared" si="45"/>
        <v>188884</v>
      </c>
      <c r="Q35" s="11"/>
      <c r="R35" s="11">
        <f t="shared" si="46"/>
        <v>0</v>
      </c>
      <c r="S35" s="11">
        <f t="shared" si="47"/>
        <v>188884</v>
      </c>
      <c r="T35" s="74">
        <v>103307</v>
      </c>
      <c r="U35" s="11">
        <f t="shared" si="48"/>
        <v>85577</v>
      </c>
    </row>
    <row r="36" spans="5:21" ht="18.75">
      <c r="E36" s="5" t="s">
        <v>48</v>
      </c>
      <c r="F36" s="5"/>
      <c r="G36" s="39">
        <v>75</v>
      </c>
      <c r="H36" s="5">
        <f t="shared" si="38"/>
        <v>75</v>
      </c>
      <c r="I36" s="21">
        <f t="shared" si="39"/>
        <v>60000</v>
      </c>
      <c r="J36" s="39">
        <v>122</v>
      </c>
      <c r="K36" s="21">
        <f t="shared" si="40"/>
        <v>82960</v>
      </c>
      <c r="L36" s="11">
        <f t="shared" si="41"/>
        <v>142960</v>
      </c>
      <c r="M36" s="48">
        <f t="shared" si="42"/>
        <v>197</v>
      </c>
      <c r="N36" s="11">
        <f t="shared" si="43"/>
        <v>57000</v>
      </c>
      <c r="O36" s="11">
        <f t="shared" si="44"/>
        <v>77152.8</v>
      </c>
      <c r="P36" s="11">
        <f t="shared" si="45"/>
        <v>134152.8</v>
      </c>
      <c r="Q36" s="11"/>
      <c r="R36" s="11">
        <f t="shared" si="46"/>
        <v>0</v>
      </c>
      <c r="S36" s="11">
        <f t="shared" si="47"/>
        <v>134152.8</v>
      </c>
      <c r="T36" s="74">
        <v>55893</v>
      </c>
      <c r="U36" s="11">
        <f t="shared" si="48"/>
        <v>78259.79999999999</v>
      </c>
    </row>
    <row r="37" spans="5:21" ht="18.75">
      <c r="E37" s="5" t="s">
        <v>49</v>
      </c>
      <c r="F37" s="5">
        <v>22</v>
      </c>
      <c r="G37" s="5">
        <v>86</v>
      </c>
      <c r="H37" s="5">
        <f t="shared" si="38"/>
        <v>108</v>
      </c>
      <c r="I37" s="21">
        <f t="shared" si="39"/>
        <v>86400</v>
      </c>
      <c r="J37" s="5">
        <v>72</v>
      </c>
      <c r="K37" s="21">
        <f t="shared" si="40"/>
        <v>48960</v>
      </c>
      <c r="L37" s="11">
        <f t="shared" si="41"/>
        <v>135360</v>
      </c>
      <c r="M37" s="48">
        <f t="shared" si="42"/>
        <v>180</v>
      </c>
      <c r="N37" s="11">
        <f t="shared" si="43"/>
        <v>82080</v>
      </c>
      <c r="O37" s="11">
        <f t="shared" si="44"/>
        <v>45532.8</v>
      </c>
      <c r="P37" s="11">
        <f t="shared" si="45"/>
        <v>127612.8</v>
      </c>
      <c r="Q37" s="11"/>
      <c r="R37" s="11">
        <f t="shared" si="46"/>
        <v>0</v>
      </c>
      <c r="S37" s="11">
        <f t="shared" si="47"/>
        <v>127612.8</v>
      </c>
      <c r="T37" s="74">
        <v>41209</v>
      </c>
      <c r="U37" s="11">
        <f t="shared" si="48"/>
        <v>86403.8</v>
      </c>
    </row>
    <row r="38" spans="5:21" ht="18.75">
      <c r="E38" s="5" t="s">
        <v>50</v>
      </c>
      <c r="F38" s="5">
        <v>40</v>
      </c>
      <c r="G38" s="5">
        <v>137</v>
      </c>
      <c r="H38" s="5">
        <f t="shared" si="38"/>
        <v>177</v>
      </c>
      <c r="I38" s="21">
        <f t="shared" si="39"/>
        <v>141600</v>
      </c>
      <c r="J38" s="5">
        <v>100</v>
      </c>
      <c r="K38" s="21">
        <f t="shared" si="40"/>
        <v>68000</v>
      </c>
      <c r="L38" s="11">
        <f t="shared" si="41"/>
        <v>209600</v>
      </c>
      <c r="M38" s="48">
        <f t="shared" si="42"/>
        <v>277</v>
      </c>
      <c r="N38" s="11">
        <f t="shared" si="43"/>
        <v>134520</v>
      </c>
      <c r="O38" s="11">
        <f t="shared" si="44"/>
        <v>63240</v>
      </c>
      <c r="P38" s="11">
        <f t="shared" si="45"/>
        <v>197760</v>
      </c>
      <c r="Q38" s="11">
        <v>10000</v>
      </c>
      <c r="R38" s="11">
        <f t="shared" si="46"/>
        <v>10000</v>
      </c>
      <c r="S38" s="11">
        <f t="shared" si="47"/>
        <v>207760</v>
      </c>
      <c r="T38" s="74">
        <v>85132</v>
      </c>
      <c r="U38" s="11">
        <f t="shared" si="48"/>
        <v>122628</v>
      </c>
    </row>
    <row r="39" spans="5:21" ht="15.75">
      <c r="E39" s="39" t="s">
        <v>51</v>
      </c>
      <c r="F39" s="40">
        <f aca="true" t="shared" si="49" ref="F39:M39">SUM(F40:F44)</f>
        <v>162</v>
      </c>
      <c r="G39" s="40">
        <f t="shared" si="49"/>
        <v>525</v>
      </c>
      <c r="H39" s="40">
        <f t="shared" si="49"/>
        <v>687</v>
      </c>
      <c r="I39" s="39">
        <f t="shared" si="49"/>
        <v>549600</v>
      </c>
      <c r="J39" s="40">
        <f t="shared" si="49"/>
        <v>464</v>
      </c>
      <c r="K39" s="39">
        <f t="shared" si="49"/>
        <v>315520</v>
      </c>
      <c r="L39" s="39">
        <f t="shared" si="49"/>
        <v>865120</v>
      </c>
      <c r="M39" s="39">
        <f t="shared" si="49"/>
        <v>1151</v>
      </c>
      <c r="N39" s="39"/>
      <c r="O39" s="39"/>
      <c r="P39" s="39"/>
      <c r="Q39" s="39"/>
      <c r="R39" s="39"/>
      <c r="S39" s="39"/>
      <c r="T39" s="39"/>
      <c r="U39" s="39"/>
    </row>
    <row r="40" spans="5:21" ht="18.75">
      <c r="E40" s="5" t="s">
        <v>52</v>
      </c>
      <c r="F40" s="5">
        <v>71</v>
      </c>
      <c r="G40" s="5">
        <v>110</v>
      </c>
      <c r="H40" s="5">
        <f>F40+G40</f>
        <v>181</v>
      </c>
      <c r="I40" s="21">
        <f>H40*800</f>
        <v>144800</v>
      </c>
      <c r="J40" s="5">
        <v>118</v>
      </c>
      <c r="K40" s="21">
        <f>J40*680</f>
        <v>80240</v>
      </c>
      <c r="L40" s="11">
        <f>I40+K40</f>
        <v>225040</v>
      </c>
      <c r="M40" s="48">
        <f>H40+J40</f>
        <v>299</v>
      </c>
      <c r="N40" s="11">
        <f>I40*95%</f>
        <v>137560</v>
      </c>
      <c r="O40" s="11">
        <f>K40*93%</f>
        <v>74623.2</v>
      </c>
      <c r="P40" s="11">
        <f>SUM(N40:O40)</f>
        <v>212183.2</v>
      </c>
      <c r="Q40" s="11">
        <v>10000</v>
      </c>
      <c r="R40" s="11">
        <f>Q40</f>
        <v>10000</v>
      </c>
      <c r="S40" s="11">
        <f>P40+R40</f>
        <v>222183.2</v>
      </c>
      <c r="T40" s="74">
        <v>18785</v>
      </c>
      <c r="U40" s="11">
        <f>S40-T40</f>
        <v>203398.2</v>
      </c>
    </row>
    <row r="41" spans="5:21" ht="18.75">
      <c r="E41" s="5" t="s">
        <v>53</v>
      </c>
      <c r="F41" s="5">
        <v>24</v>
      </c>
      <c r="G41" s="5">
        <v>137</v>
      </c>
      <c r="H41" s="5">
        <f>F41+G41</f>
        <v>161</v>
      </c>
      <c r="I41" s="21">
        <f>H41*800</f>
        <v>128800</v>
      </c>
      <c r="J41" s="5">
        <v>125</v>
      </c>
      <c r="K41" s="21">
        <f>J41*680</f>
        <v>85000</v>
      </c>
      <c r="L41" s="11">
        <f>I41+K41</f>
        <v>213800</v>
      </c>
      <c r="M41" s="48">
        <f>H41+J41</f>
        <v>286</v>
      </c>
      <c r="N41" s="11">
        <f>I41*95%</f>
        <v>122360</v>
      </c>
      <c r="O41" s="11">
        <f>K41*93%</f>
        <v>79050</v>
      </c>
      <c r="P41" s="11">
        <f>SUM(N41:O41)</f>
        <v>201410</v>
      </c>
      <c r="Q41" s="11"/>
      <c r="R41" s="11">
        <f>Q41</f>
        <v>0</v>
      </c>
      <c r="S41" s="11">
        <f>P41+R41</f>
        <v>201410</v>
      </c>
      <c r="T41" s="74">
        <v>44477</v>
      </c>
      <c r="U41" s="11">
        <f>S41-T41</f>
        <v>156933</v>
      </c>
    </row>
    <row r="42" spans="5:21" ht="18.75">
      <c r="E42" s="5" t="s">
        <v>54</v>
      </c>
      <c r="F42" s="5">
        <v>23</v>
      </c>
      <c r="G42" s="5">
        <v>54</v>
      </c>
      <c r="H42" s="5">
        <f>F42+G42</f>
        <v>77</v>
      </c>
      <c r="I42" s="21">
        <f>H42*800</f>
        <v>61600</v>
      </c>
      <c r="J42" s="5">
        <v>66</v>
      </c>
      <c r="K42" s="21">
        <f>J42*680</f>
        <v>44880</v>
      </c>
      <c r="L42" s="11">
        <f>I42+K42</f>
        <v>106480</v>
      </c>
      <c r="M42" s="48">
        <f>H42+J42</f>
        <v>143</v>
      </c>
      <c r="N42" s="11">
        <f>I42*95%</f>
        <v>58520</v>
      </c>
      <c r="O42" s="11">
        <f>K42*93%</f>
        <v>41738.4</v>
      </c>
      <c r="P42" s="11">
        <f>SUM(N42:O42)</f>
        <v>100258.4</v>
      </c>
      <c r="Q42" s="11"/>
      <c r="R42" s="11">
        <f>Q42</f>
        <v>0</v>
      </c>
      <c r="S42" s="11">
        <f>P42+R42</f>
        <v>100258.4</v>
      </c>
      <c r="T42" s="74">
        <v>15964</v>
      </c>
      <c r="U42" s="11">
        <f>S42-T42</f>
        <v>84294.4</v>
      </c>
    </row>
    <row r="43" spans="5:21" ht="18.75">
      <c r="E43" s="5" t="s">
        <v>55</v>
      </c>
      <c r="F43" s="5">
        <v>44</v>
      </c>
      <c r="G43" s="5">
        <v>114</v>
      </c>
      <c r="H43" s="5">
        <f>F43+G43</f>
        <v>158</v>
      </c>
      <c r="I43" s="21">
        <f>H43*800</f>
        <v>126400</v>
      </c>
      <c r="J43" s="5">
        <v>93</v>
      </c>
      <c r="K43" s="21">
        <f>J43*680</f>
        <v>63240</v>
      </c>
      <c r="L43" s="11">
        <f>I43+K43</f>
        <v>189640</v>
      </c>
      <c r="M43" s="48">
        <f>H43+J43</f>
        <v>251</v>
      </c>
      <c r="N43" s="11">
        <f>I43*95%</f>
        <v>120080</v>
      </c>
      <c r="O43" s="11">
        <f>K43*93%</f>
        <v>58813.200000000004</v>
      </c>
      <c r="P43" s="11">
        <f>SUM(N43:O43)</f>
        <v>178893.2</v>
      </c>
      <c r="Q43" s="11"/>
      <c r="R43" s="11">
        <f>Q43</f>
        <v>0</v>
      </c>
      <c r="S43" s="11">
        <f>P43+R43</f>
        <v>178893.2</v>
      </c>
      <c r="T43" s="74">
        <v>2037</v>
      </c>
      <c r="U43" s="11">
        <f>S43-T43</f>
        <v>176856.2</v>
      </c>
    </row>
    <row r="44" spans="5:21" ht="18.75">
      <c r="E44" s="5" t="s">
        <v>56</v>
      </c>
      <c r="F44" s="5"/>
      <c r="G44" s="5">
        <v>110</v>
      </c>
      <c r="H44" s="5">
        <f>F44+G44</f>
        <v>110</v>
      </c>
      <c r="I44" s="21">
        <f>H44*800</f>
        <v>88000</v>
      </c>
      <c r="J44" s="5">
        <v>62</v>
      </c>
      <c r="K44" s="21">
        <f>J44*680</f>
        <v>42160</v>
      </c>
      <c r="L44" s="11">
        <f>I44+K44</f>
        <v>130160</v>
      </c>
      <c r="M44" s="48">
        <f>H44+J44</f>
        <v>172</v>
      </c>
      <c r="N44" s="11">
        <f>I44*95%</f>
        <v>83600</v>
      </c>
      <c r="O44" s="11">
        <f>K44*93%</f>
        <v>39208.8</v>
      </c>
      <c r="P44" s="11">
        <f>SUM(N44:O44)</f>
        <v>122808.8</v>
      </c>
      <c r="Q44" s="11"/>
      <c r="R44" s="11">
        <f>Q44</f>
        <v>0</v>
      </c>
      <c r="S44" s="11">
        <f>P44+R44</f>
        <v>122808.8</v>
      </c>
      <c r="T44" s="74">
        <v>94567</v>
      </c>
      <c r="U44" s="11">
        <f>S44-T44</f>
        <v>28241.800000000003</v>
      </c>
    </row>
    <row r="45" spans="5:21" ht="15.75">
      <c r="E45" s="39" t="s">
        <v>57</v>
      </c>
      <c r="F45" s="40">
        <f aca="true" t="shared" si="50" ref="F45:M45">SUM(F46:F53)</f>
        <v>446</v>
      </c>
      <c r="G45" s="40">
        <f t="shared" si="50"/>
        <v>1104</v>
      </c>
      <c r="H45" s="40">
        <f t="shared" si="50"/>
        <v>1550</v>
      </c>
      <c r="I45" s="39">
        <f t="shared" si="50"/>
        <v>1240000</v>
      </c>
      <c r="J45" s="40">
        <f t="shared" si="50"/>
        <v>1020</v>
      </c>
      <c r="K45" s="39">
        <f t="shared" si="50"/>
        <v>693600</v>
      </c>
      <c r="L45" s="39">
        <f t="shared" si="50"/>
        <v>1933600</v>
      </c>
      <c r="M45" s="39">
        <f t="shared" si="50"/>
        <v>2570</v>
      </c>
      <c r="N45" s="39"/>
      <c r="O45" s="39"/>
      <c r="P45" s="39"/>
      <c r="Q45" s="39"/>
      <c r="R45" s="39"/>
      <c r="S45" s="39"/>
      <c r="T45" s="39"/>
      <c r="U45" s="39"/>
    </row>
    <row r="46" spans="5:21" ht="18.75">
      <c r="E46" s="5" t="s">
        <v>58</v>
      </c>
      <c r="F46" s="5">
        <v>23</v>
      </c>
      <c r="G46" s="5">
        <v>116</v>
      </c>
      <c r="H46" s="5">
        <f aca="true" t="shared" si="51" ref="H46:H53">F46+G46</f>
        <v>139</v>
      </c>
      <c r="I46" s="21">
        <f aca="true" t="shared" si="52" ref="I46:I53">H46*800</f>
        <v>111200</v>
      </c>
      <c r="J46" s="5">
        <v>140</v>
      </c>
      <c r="K46" s="21">
        <f aca="true" t="shared" si="53" ref="K46:K53">J46*680</f>
        <v>95200</v>
      </c>
      <c r="L46" s="11">
        <f aca="true" t="shared" si="54" ref="L46:L53">I46+K46</f>
        <v>206400</v>
      </c>
      <c r="M46" s="48">
        <f aca="true" t="shared" si="55" ref="M46:M53">H46+J46</f>
        <v>279</v>
      </c>
      <c r="N46" s="11">
        <f aca="true" t="shared" si="56" ref="N46:N53">I46*95%</f>
        <v>105640</v>
      </c>
      <c r="O46" s="11">
        <f aca="true" t="shared" si="57" ref="O46:O53">K46*93%</f>
        <v>88536</v>
      </c>
      <c r="P46" s="11">
        <f aca="true" t="shared" si="58" ref="P46:P53">SUM(N46:O46)</f>
        <v>194176</v>
      </c>
      <c r="Q46" s="11">
        <v>10000</v>
      </c>
      <c r="R46" s="11">
        <f aca="true" t="shared" si="59" ref="R46:R53">Q46</f>
        <v>10000</v>
      </c>
      <c r="S46" s="11">
        <f aca="true" t="shared" si="60" ref="S46:S53">P46+R46</f>
        <v>204176</v>
      </c>
      <c r="T46" s="74">
        <v>33512</v>
      </c>
      <c r="U46" s="11">
        <f aca="true" t="shared" si="61" ref="U46:U53">S46-T46</f>
        <v>170664</v>
      </c>
    </row>
    <row r="47" spans="5:21" ht="18.75">
      <c r="E47" s="5" t="s">
        <v>59</v>
      </c>
      <c r="F47" s="5">
        <v>67</v>
      </c>
      <c r="G47" s="39">
        <v>159</v>
      </c>
      <c r="H47" s="5">
        <f t="shared" si="51"/>
        <v>226</v>
      </c>
      <c r="I47" s="21">
        <f t="shared" si="52"/>
        <v>180800</v>
      </c>
      <c r="J47" s="39">
        <v>144</v>
      </c>
      <c r="K47" s="21">
        <f t="shared" si="53"/>
        <v>97920</v>
      </c>
      <c r="L47" s="11">
        <f t="shared" si="54"/>
        <v>278720</v>
      </c>
      <c r="M47" s="48">
        <f t="shared" si="55"/>
        <v>370</v>
      </c>
      <c r="N47" s="11">
        <f t="shared" si="56"/>
        <v>171760</v>
      </c>
      <c r="O47" s="11">
        <f t="shared" si="57"/>
        <v>91065.6</v>
      </c>
      <c r="P47" s="11">
        <f t="shared" si="58"/>
        <v>262825.6</v>
      </c>
      <c r="Q47" s="11">
        <v>10000</v>
      </c>
      <c r="R47" s="11">
        <f t="shared" si="59"/>
        <v>10000</v>
      </c>
      <c r="S47" s="11">
        <f t="shared" si="60"/>
        <v>272825.6</v>
      </c>
      <c r="T47" s="74">
        <v>5000</v>
      </c>
      <c r="U47" s="11">
        <f t="shared" si="61"/>
        <v>267825.6</v>
      </c>
    </row>
    <row r="48" spans="5:21" ht="18.75">
      <c r="E48" s="5" t="s">
        <v>60</v>
      </c>
      <c r="F48" s="5">
        <v>65</v>
      </c>
      <c r="G48" s="5">
        <v>147</v>
      </c>
      <c r="H48" s="5">
        <f t="shared" si="51"/>
        <v>212</v>
      </c>
      <c r="I48" s="21">
        <f t="shared" si="52"/>
        <v>169600</v>
      </c>
      <c r="J48" s="5">
        <v>136</v>
      </c>
      <c r="K48" s="21">
        <f t="shared" si="53"/>
        <v>92480</v>
      </c>
      <c r="L48" s="11">
        <f t="shared" si="54"/>
        <v>262080</v>
      </c>
      <c r="M48" s="48">
        <f t="shared" si="55"/>
        <v>348</v>
      </c>
      <c r="N48" s="11">
        <f t="shared" si="56"/>
        <v>161120</v>
      </c>
      <c r="O48" s="11">
        <f t="shared" si="57"/>
        <v>86006.40000000001</v>
      </c>
      <c r="P48" s="11">
        <f t="shared" si="58"/>
        <v>247126.40000000002</v>
      </c>
      <c r="Q48" s="11">
        <v>10000</v>
      </c>
      <c r="R48" s="11">
        <f t="shared" si="59"/>
        <v>10000</v>
      </c>
      <c r="S48" s="11">
        <f t="shared" si="60"/>
        <v>257126.40000000002</v>
      </c>
      <c r="T48" s="74">
        <v>59149</v>
      </c>
      <c r="U48" s="11">
        <f t="shared" si="61"/>
        <v>197977.40000000002</v>
      </c>
    </row>
    <row r="49" spans="5:21" ht="18.75">
      <c r="E49" s="5" t="s">
        <v>61</v>
      </c>
      <c r="F49" s="5">
        <v>44</v>
      </c>
      <c r="G49" s="39">
        <v>107</v>
      </c>
      <c r="H49" s="5">
        <f t="shared" si="51"/>
        <v>151</v>
      </c>
      <c r="I49" s="21">
        <f t="shared" si="52"/>
        <v>120800</v>
      </c>
      <c r="J49" s="39">
        <v>95</v>
      </c>
      <c r="K49" s="21">
        <f t="shared" si="53"/>
        <v>64600</v>
      </c>
      <c r="L49" s="11">
        <f t="shared" si="54"/>
        <v>185400</v>
      </c>
      <c r="M49" s="48">
        <f t="shared" si="55"/>
        <v>246</v>
      </c>
      <c r="N49" s="11">
        <f t="shared" si="56"/>
        <v>114760</v>
      </c>
      <c r="O49" s="11">
        <f t="shared" si="57"/>
        <v>60078</v>
      </c>
      <c r="P49" s="11">
        <f t="shared" si="58"/>
        <v>174838</v>
      </c>
      <c r="Q49" s="11"/>
      <c r="R49" s="11">
        <f t="shared" si="59"/>
        <v>0</v>
      </c>
      <c r="S49" s="11">
        <f t="shared" si="60"/>
        <v>174838</v>
      </c>
      <c r="T49" s="74">
        <v>55046</v>
      </c>
      <c r="U49" s="11">
        <f t="shared" si="61"/>
        <v>119792</v>
      </c>
    </row>
    <row r="50" spans="5:21" ht="18.75">
      <c r="E50" s="5" t="s">
        <v>62</v>
      </c>
      <c r="F50" s="5">
        <v>92</v>
      </c>
      <c r="G50" s="5">
        <v>85</v>
      </c>
      <c r="H50" s="5">
        <f t="shared" si="51"/>
        <v>177</v>
      </c>
      <c r="I50" s="21">
        <f t="shared" si="52"/>
        <v>141600</v>
      </c>
      <c r="J50" s="5">
        <v>115</v>
      </c>
      <c r="K50" s="21">
        <f t="shared" si="53"/>
        <v>78200</v>
      </c>
      <c r="L50" s="11">
        <f t="shared" si="54"/>
        <v>219800</v>
      </c>
      <c r="M50" s="48">
        <f t="shared" si="55"/>
        <v>292</v>
      </c>
      <c r="N50" s="11">
        <f t="shared" si="56"/>
        <v>134520</v>
      </c>
      <c r="O50" s="11">
        <f t="shared" si="57"/>
        <v>72726</v>
      </c>
      <c r="P50" s="11">
        <f t="shared" si="58"/>
        <v>207246</v>
      </c>
      <c r="Q50" s="11"/>
      <c r="R50" s="11">
        <f t="shared" si="59"/>
        <v>0</v>
      </c>
      <c r="S50" s="11">
        <f t="shared" si="60"/>
        <v>207246</v>
      </c>
      <c r="T50" s="74">
        <v>54555</v>
      </c>
      <c r="U50" s="11">
        <f t="shared" si="61"/>
        <v>152691</v>
      </c>
    </row>
    <row r="51" spans="5:21" ht="18.75">
      <c r="E51" s="5" t="s">
        <v>63</v>
      </c>
      <c r="F51" s="5">
        <v>47</v>
      </c>
      <c r="G51" s="5">
        <v>157</v>
      </c>
      <c r="H51" s="5">
        <f t="shared" si="51"/>
        <v>204</v>
      </c>
      <c r="I51" s="21">
        <f t="shared" si="52"/>
        <v>163200</v>
      </c>
      <c r="J51" s="5">
        <v>70</v>
      </c>
      <c r="K51" s="21">
        <f t="shared" si="53"/>
        <v>47600</v>
      </c>
      <c r="L51" s="11">
        <f t="shared" si="54"/>
        <v>210800</v>
      </c>
      <c r="M51" s="48">
        <f t="shared" si="55"/>
        <v>274</v>
      </c>
      <c r="N51" s="11">
        <f t="shared" si="56"/>
        <v>155040</v>
      </c>
      <c r="O51" s="11">
        <f t="shared" si="57"/>
        <v>44268</v>
      </c>
      <c r="P51" s="11">
        <f t="shared" si="58"/>
        <v>199308</v>
      </c>
      <c r="Q51" s="11"/>
      <c r="R51" s="11">
        <f t="shared" si="59"/>
        <v>0</v>
      </c>
      <c r="S51" s="11">
        <f t="shared" si="60"/>
        <v>199308</v>
      </c>
      <c r="T51" s="74">
        <v>999</v>
      </c>
      <c r="U51" s="11">
        <f t="shared" si="61"/>
        <v>198309</v>
      </c>
    </row>
    <row r="52" spans="5:21" ht="18.75">
      <c r="E52" s="5" t="s">
        <v>64</v>
      </c>
      <c r="F52" s="5">
        <v>20</v>
      </c>
      <c r="G52" s="5">
        <v>149</v>
      </c>
      <c r="H52" s="5">
        <f t="shared" si="51"/>
        <v>169</v>
      </c>
      <c r="I52" s="21">
        <f t="shared" si="52"/>
        <v>135200</v>
      </c>
      <c r="J52" s="5">
        <v>137</v>
      </c>
      <c r="K52" s="21">
        <f t="shared" si="53"/>
        <v>93160</v>
      </c>
      <c r="L52" s="11">
        <f t="shared" si="54"/>
        <v>228360</v>
      </c>
      <c r="M52" s="48">
        <f t="shared" si="55"/>
        <v>306</v>
      </c>
      <c r="N52" s="11">
        <f t="shared" si="56"/>
        <v>128440</v>
      </c>
      <c r="O52" s="11">
        <f t="shared" si="57"/>
        <v>86638.8</v>
      </c>
      <c r="P52" s="11">
        <f t="shared" si="58"/>
        <v>215078.8</v>
      </c>
      <c r="Q52" s="11">
        <v>10000</v>
      </c>
      <c r="R52" s="11">
        <f t="shared" si="59"/>
        <v>10000</v>
      </c>
      <c r="S52" s="11">
        <f t="shared" si="60"/>
        <v>225078.8</v>
      </c>
      <c r="T52" s="74">
        <v>0</v>
      </c>
      <c r="U52" s="11">
        <f t="shared" si="61"/>
        <v>225078.8</v>
      </c>
    </row>
    <row r="53" spans="5:21" ht="18.75">
      <c r="E53" s="5" t="s">
        <v>65</v>
      </c>
      <c r="F53" s="5">
        <v>88</v>
      </c>
      <c r="G53" s="5">
        <v>184</v>
      </c>
      <c r="H53" s="5">
        <f t="shared" si="51"/>
        <v>272</v>
      </c>
      <c r="I53" s="21">
        <f t="shared" si="52"/>
        <v>217600</v>
      </c>
      <c r="J53" s="5">
        <v>183</v>
      </c>
      <c r="K53" s="21">
        <f t="shared" si="53"/>
        <v>124440</v>
      </c>
      <c r="L53" s="11">
        <f t="shared" si="54"/>
        <v>342040</v>
      </c>
      <c r="M53" s="48">
        <f t="shared" si="55"/>
        <v>455</v>
      </c>
      <c r="N53" s="11">
        <f t="shared" si="56"/>
        <v>206720</v>
      </c>
      <c r="O53" s="11">
        <f t="shared" si="57"/>
        <v>115729.20000000001</v>
      </c>
      <c r="P53" s="11">
        <f t="shared" si="58"/>
        <v>322449.2</v>
      </c>
      <c r="Q53" s="11">
        <v>10000</v>
      </c>
      <c r="R53" s="11">
        <f t="shared" si="59"/>
        <v>10000</v>
      </c>
      <c r="S53" s="11">
        <f t="shared" si="60"/>
        <v>332449.2</v>
      </c>
      <c r="T53" s="74">
        <v>653</v>
      </c>
      <c r="U53" s="11">
        <f t="shared" si="61"/>
        <v>331796.2</v>
      </c>
    </row>
    <row r="54" spans="5:21" ht="15.75">
      <c r="E54" s="39" t="s">
        <v>66</v>
      </c>
      <c r="F54" s="40">
        <f aca="true" t="shared" si="62" ref="F54:M54">SUM(F55:F61)</f>
        <v>118</v>
      </c>
      <c r="G54" s="40">
        <f t="shared" si="62"/>
        <v>582</v>
      </c>
      <c r="H54" s="40">
        <f t="shared" si="62"/>
        <v>700</v>
      </c>
      <c r="I54" s="39">
        <f t="shared" si="62"/>
        <v>560000</v>
      </c>
      <c r="J54" s="40">
        <f t="shared" si="62"/>
        <v>616</v>
      </c>
      <c r="K54" s="39">
        <f t="shared" si="62"/>
        <v>418880</v>
      </c>
      <c r="L54" s="39">
        <f t="shared" si="62"/>
        <v>978880</v>
      </c>
      <c r="M54" s="39">
        <f t="shared" si="62"/>
        <v>1316</v>
      </c>
      <c r="N54" s="39"/>
      <c r="O54" s="39"/>
      <c r="P54" s="39"/>
      <c r="Q54" s="39"/>
      <c r="R54" s="39"/>
      <c r="S54" s="39"/>
      <c r="T54" s="39"/>
      <c r="U54" s="39"/>
    </row>
    <row r="55" spans="5:21" ht="18.75">
      <c r="E55" s="5" t="s">
        <v>67</v>
      </c>
      <c r="F55" s="5"/>
      <c r="G55" s="5">
        <v>83</v>
      </c>
      <c r="H55" s="5">
        <f aca="true" t="shared" si="63" ref="H55:H61">F55+G55</f>
        <v>83</v>
      </c>
      <c r="I55" s="21">
        <f aca="true" t="shared" si="64" ref="I55:I61">H55*800</f>
        <v>66400</v>
      </c>
      <c r="J55" s="5">
        <v>85</v>
      </c>
      <c r="K55" s="21">
        <f aca="true" t="shared" si="65" ref="K55:K61">J55*680</f>
        <v>57800</v>
      </c>
      <c r="L55" s="11">
        <f aca="true" t="shared" si="66" ref="L55:L61">I55+K55</f>
        <v>124200</v>
      </c>
      <c r="M55" s="48">
        <f aca="true" t="shared" si="67" ref="M55:M61">H55+J55</f>
        <v>168</v>
      </c>
      <c r="N55" s="11">
        <f aca="true" t="shared" si="68" ref="N55:N61">I55*95%</f>
        <v>63080</v>
      </c>
      <c r="O55" s="11">
        <f aca="true" t="shared" si="69" ref="O55:O61">K55*93%</f>
        <v>53754</v>
      </c>
      <c r="P55" s="11">
        <f aca="true" t="shared" si="70" ref="P55:P61">SUM(N55:O55)</f>
        <v>116834</v>
      </c>
      <c r="Q55" s="11"/>
      <c r="R55" s="11">
        <f aca="true" t="shared" si="71" ref="R55:R61">Q55</f>
        <v>0</v>
      </c>
      <c r="S55" s="11">
        <f aca="true" t="shared" si="72" ref="S55:S61">P55+R55</f>
        <v>116834</v>
      </c>
      <c r="T55" s="75"/>
      <c r="U55" s="11">
        <f aca="true" t="shared" si="73" ref="U55:U61">S55-T55</f>
        <v>116834</v>
      </c>
    </row>
    <row r="56" spans="5:21" ht="18.75">
      <c r="E56" s="5" t="s">
        <v>68</v>
      </c>
      <c r="F56" s="5"/>
      <c r="G56" s="5">
        <v>81</v>
      </c>
      <c r="H56" s="5">
        <f t="shared" si="63"/>
        <v>81</v>
      </c>
      <c r="I56" s="21">
        <f t="shared" si="64"/>
        <v>64800</v>
      </c>
      <c r="J56" s="5">
        <v>92</v>
      </c>
      <c r="K56" s="21">
        <f t="shared" si="65"/>
        <v>62560</v>
      </c>
      <c r="L56" s="11">
        <f t="shared" si="66"/>
        <v>127360</v>
      </c>
      <c r="M56" s="48">
        <f t="shared" si="67"/>
        <v>173</v>
      </c>
      <c r="N56" s="11">
        <f t="shared" si="68"/>
        <v>61560</v>
      </c>
      <c r="O56" s="11">
        <f t="shared" si="69"/>
        <v>58180.8</v>
      </c>
      <c r="P56" s="11">
        <f t="shared" si="70"/>
        <v>119740.8</v>
      </c>
      <c r="Q56" s="11"/>
      <c r="R56" s="11">
        <f t="shared" si="71"/>
        <v>0</v>
      </c>
      <c r="S56" s="11">
        <f t="shared" si="72"/>
        <v>119740.8</v>
      </c>
      <c r="T56" s="75"/>
      <c r="U56" s="11">
        <f t="shared" si="73"/>
        <v>119740.8</v>
      </c>
    </row>
    <row r="57" spans="5:21" ht="18.75">
      <c r="E57" s="5" t="s">
        <v>69</v>
      </c>
      <c r="F57" s="5">
        <v>23</v>
      </c>
      <c r="G57" s="5">
        <v>115</v>
      </c>
      <c r="H57" s="5">
        <f t="shared" si="63"/>
        <v>138</v>
      </c>
      <c r="I57" s="21">
        <f t="shared" si="64"/>
        <v>110400</v>
      </c>
      <c r="J57" s="5">
        <v>138</v>
      </c>
      <c r="K57" s="21">
        <f t="shared" si="65"/>
        <v>93840</v>
      </c>
      <c r="L57" s="11">
        <f t="shared" si="66"/>
        <v>204240</v>
      </c>
      <c r="M57" s="48">
        <f t="shared" si="67"/>
        <v>276</v>
      </c>
      <c r="N57" s="11">
        <f t="shared" si="68"/>
        <v>104880</v>
      </c>
      <c r="O57" s="11">
        <f t="shared" si="69"/>
        <v>87271.20000000001</v>
      </c>
      <c r="P57" s="11">
        <f t="shared" si="70"/>
        <v>192151.2</v>
      </c>
      <c r="Q57" s="11"/>
      <c r="R57" s="11">
        <f t="shared" si="71"/>
        <v>0</v>
      </c>
      <c r="S57" s="11">
        <f t="shared" si="72"/>
        <v>192151.2</v>
      </c>
      <c r="T57" s="75"/>
      <c r="U57" s="11">
        <f t="shared" si="73"/>
        <v>192151.2</v>
      </c>
    </row>
    <row r="58" spans="5:21" ht="18.75">
      <c r="E58" s="5" t="s">
        <v>70</v>
      </c>
      <c r="F58" s="5"/>
      <c r="G58" s="5">
        <v>55</v>
      </c>
      <c r="H58" s="5">
        <f t="shared" si="63"/>
        <v>55</v>
      </c>
      <c r="I58" s="21">
        <f t="shared" si="64"/>
        <v>44000</v>
      </c>
      <c r="J58" s="5">
        <v>54</v>
      </c>
      <c r="K58" s="21">
        <f t="shared" si="65"/>
        <v>36720</v>
      </c>
      <c r="L58" s="11">
        <f t="shared" si="66"/>
        <v>80720</v>
      </c>
      <c r="M58" s="48">
        <f t="shared" si="67"/>
        <v>109</v>
      </c>
      <c r="N58" s="11">
        <f t="shared" si="68"/>
        <v>41800</v>
      </c>
      <c r="O58" s="11">
        <f t="shared" si="69"/>
        <v>34149.6</v>
      </c>
      <c r="P58" s="11">
        <f t="shared" si="70"/>
        <v>75949.6</v>
      </c>
      <c r="Q58" s="11"/>
      <c r="R58" s="11">
        <f t="shared" si="71"/>
        <v>0</v>
      </c>
      <c r="S58" s="11">
        <f t="shared" si="72"/>
        <v>75949.6</v>
      </c>
      <c r="T58" s="75"/>
      <c r="U58" s="11">
        <f t="shared" si="73"/>
        <v>75949.6</v>
      </c>
    </row>
    <row r="59" spans="5:21" ht="18.75">
      <c r="E59" s="5" t="s">
        <v>71</v>
      </c>
      <c r="F59" s="5"/>
      <c r="G59" s="5">
        <v>115</v>
      </c>
      <c r="H59" s="5">
        <f t="shared" si="63"/>
        <v>115</v>
      </c>
      <c r="I59" s="21">
        <f t="shared" si="64"/>
        <v>92000</v>
      </c>
      <c r="J59" s="5">
        <v>103</v>
      </c>
      <c r="K59" s="21">
        <f t="shared" si="65"/>
        <v>70040</v>
      </c>
      <c r="L59" s="11">
        <f t="shared" si="66"/>
        <v>162040</v>
      </c>
      <c r="M59" s="48">
        <f t="shared" si="67"/>
        <v>218</v>
      </c>
      <c r="N59" s="11">
        <f t="shared" si="68"/>
        <v>87400</v>
      </c>
      <c r="O59" s="11">
        <f t="shared" si="69"/>
        <v>65137.200000000004</v>
      </c>
      <c r="P59" s="11">
        <f t="shared" si="70"/>
        <v>152537.2</v>
      </c>
      <c r="Q59" s="11"/>
      <c r="R59" s="11">
        <f t="shared" si="71"/>
        <v>0</v>
      </c>
      <c r="S59" s="11">
        <f t="shared" si="72"/>
        <v>152537.2</v>
      </c>
      <c r="T59" s="75"/>
      <c r="U59" s="11">
        <f t="shared" si="73"/>
        <v>152537.2</v>
      </c>
    </row>
    <row r="60" spans="5:21" ht="18.75">
      <c r="E60" s="5" t="s">
        <v>72</v>
      </c>
      <c r="F60" s="5">
        <v>47</v>
      </c>
      <c r="G60" s="5">
        <v>82</v>
      </c>
      <c r="H60" s="5">
        <f t="shared" si="63"/>
        <v>129</v>
      </c>
      <c r="I60" s="21">
        <f t="shared" si="64"/>
        <v>103200</v>
      </c>
      <c r="J60" s="5">
        <v>84</v>
      </c>
      <c r="K60" s="21">
        <f t="shared" si="65"/>
        <v>57120</v>
      </c>
      <c r="L60" s="11">
        <f t="shared" si="66"/>
        <v>160320</v>
      </c>
      <c r="M60" s="48">
        <f t="shared" si="67"/>
        <v>213</v>
      </c>
      <c r="N60" s="11">
        <f t="shared" si="68"/>
        <v>98040</v>
      </c>
      <c r="O60" s="11">
        <f t="shared" si="69"/>
        <v>53121.600000000006</v>
      </c>
      <c r="P60" s="11">
        <f t="shared" si="70"/>
        <v>151161.6</v>
      </c>
      <c r="Q60" s="11"/>
      <c r="R60" s="11">
        <f t="shared" si="71"/>
        <v>0</v>
      </c>
      <c r="S60" s="11">
        <f t="shared" si="72"/>
        <v>151161.6</v>
      </c>
      <c r="T60" s="74">
        <v>3000</v>
      </c>
      <c r="U60" s="11">
        <f t="shared" si="73"/>
        <v>148161.6</v>
      </c>
    </row>
    <row r="61" spans="5:21" ht="18.75">
      <c r="E61" s="5" t="s">
        <v>73</v>
      </c>
      <c r="F61" s="5">
        <v>48</v>
      </c>
      <c r="G61" s="5">
        <v>51</v>
      </c>
      <c r="H61" s="5">
        <f t="shared" si="63"/>
        <v>99</v>
      </c>
      <c r="I61" s="21">
        <f t="shared" si="64"/>
        <v>79200</v>
      </c>
      <c r="J61" s="5">
        <v>60</v>
      </c>
      <c r="K61" s="21">
        <f t="shared" si="65"/>
        <v>40800</v>
      </c>
      <c r="L61" s="11">
        <f t="shared" si="66"/>
        <v>120000</v>
      </c>
      <c r="M61" s="48">
        <f t="shared" si="67"/>
        <v>159</v>
      </c>
      <c r="N61" s="11">
        <f t="shared" si="68"/>
        <v>75240</v>
      </c>
      <c r="O61" s="11">
        <f t="shared" si="69"/>
        <v>37944</v>
      </c>
      <c r="P61" s="11">
        <f t="shared" si="70"/>
        <v>113184</v>
      </c>
      <c r="Q61" s="11"/>
      <c r="R61" s="11">
        <f t="shared" si="71"/>
        <v>0</v>
      </c>
      <c r="S61" s="11">
        <f t="shared" si="72"/>
        <v>113184</v>
      </c>
      <c r="T61" s="75"/>
      <c r="U61" s="11">
        <f t="shared" si="73"/>
        <v>113184</v>
      </c>
    </row>
    <row r="62" spans="5:21" ht="15.75">
      <c r="E62" s="39" t="s">
        <v>74</v>
      </c>
      <c r="F62" s="40">
        <f aca="true" t="shared" si="74" ref="F62:M62">SUM(F63:F75)</f>
        <v>207</v>
      </c>
      <c r="G62" s="40">
        <f t="shared" si="74"/>
        <v>1300</v>
      </c>
      <c r="H62" s="40">
        <f t="shared" si="74"/>
        <v>1507</v>
      </c>
      <c r="I62" s="39">
        <f t="shared" si="74"/>
        <v>1205600</v>
      </c>
      <c r="J62" s="40">
        <f t="shared" si="74"/>
        <v>1314</v>
      </c>
      <c r="K62" s="39">
        <f t="shared" si="74"/>
        <v>893520</v>
      </c>
      <c r="L62" s="39">
        <f t="shared" si="74"/>
        <v>2099120</v>
      </c>
      <c r="M62" s="39">
        <f t="shared" si="74"/>
        <v>2821</v>
      </c>
      <c r="N62" s="39"/>
      <c r="O62" s="39"/>
      <c r="P62" s="39"/>
      <c r="Q62" s="39"/>
      <c r="R62" s="39"/>
      <c r="S62" s="39"/>
      <c r="T62" s="39"/>
      <c r="U62" s="39"/>
    </row>
    <row r="63" spans="5:21" ht="18.75">
      <c r="E63" s="5" t="s">
        <v>75</v>
      </c>
      <c r="F63" s="5"/>
      <c r="G63" s="5">
        <v>55</v>
      </c>
      <c r="H63" s="5">
        <f aca="true" t="shared" si="75" ref="H63:H75">F63+G63</f>
        <v>55</v>
      </c>
      <c r="I63" s="21">
        <f aca="true" t="shared" si="76" ref="I63:I75">H63*800</f>
        <v>44000</v>
      </c>
      <c r="J63" s="5">
        <v>51</v>
      </c>
      <c r="K63" s="21">
        <f aca="true" t="shared" si="77" ref="K63:K75">J63*680</f>
        <v>34680</v>
      </c>
      <c r="L63" s="11">
        <f aca="true" t="shared" si="78" ref="L63:L75">I63+K63</f>
        <v>78680</v>
      </c>
      <c r="M63" s="48">
        <f aca="true" t="shared" si="79" ref="M63:M75">H63+J63</f>
        <v>106</v>
      </c>
      <c r="N63" s="11">
        <f aca="true" t="shared" si="80" ref="N63:N75">I63*95%</f>
        <v>41800</v>
      </c>
      <c r="O63" s="11">
        <f aca="true" t="shared" si="81" ref="O63:O75">K63*93%</f>
        <v>32252.4</v>
      </c>
      <c r="P63" s="11">
        <f aca="true" t="shared" si="82" ref="P63:P75">SUM(N63:O63)</f>
        <v>74052.4</v>
      </c>
      <c r="Q63" s="11"/>
      <c r="R63" s="11">
        <f aca="true" t="shared" si="83" ref="R63:R75">Q63</f>
        <v>0</v>
      </c>
      <c r="S63" s="11">
        <f aca="true" t="shared" si="84" ref="S63:S75">P63+R63</f>
        <v>74052.4</v>
      </c>
      <c r="T63" s="74">
        <v>19393</v>
      </c>
      <c r="U63" s="11">
        <f aca="true" t="shared" si="85" ref="U63:U75">S63-T63</f>
        <v>54659.399999999994</v>
      </c>
    </row>
    <row r="64" spans="5:21" ht="18.75">
      <c r="E64" s="5" t="s">
        <v>76</v>
      </c>
      <c r="F64" s="5"/>
      <c r="G64" s="39">
        <v>82</v>
      </c>
      <c r="H64" s="5">
        <f t="shared" si="75"/>
        <v>82</v>
      </c>
      <c r="I64" s="21">
        <f t="shared" si="76"/>
        <v>65600</v>
      </c>
      <c r="J64" s="39">
        <v>54</v>
      </c>
      <c r="K64" s="21">
        <f t="shared" si="77"/>
        <v>36720</v>
      </c>
      <c r="L64" s="11">
        <f t="shared" si="78"/>
        <v>102320</v>
      </c>
      <c r="M64" s="48">
        <f t="shared" si="79"/>
        <v>136</v>
      </c>
      <c r="N64" s="11">
        <f t="shared" si="80"/>
        <v>62320</v>
      </c>
      <c r="O64" s="11">
        <f t="shared" si="81"/>
        <v>34149.6</v>
      </c>
      <c r="P64" s="11">
        <f t="shared" si="82"/>
        <v>96469.6</v>
      </c>
      <c r="Q64" s="11"/>
      <c r="R64" s="11">
        <f t="shared" si="83"/>
        <v>0</v>
      </c>
      <c r="S64" s="11">
        <f t="shared" si="84"/>
        <v>96469.6</v>
      </c>
      <c r="T64" s="11"/>
      <c r="U64" s="11">
        <f t="shared" si="85"/>
        <v>96469.6</v>
      </c>
    </row>
    <row r="65" spans="5:21" ht="18.75">
      <c r="E65" s="5" t="s">
        <v>77</v>
      </c>
      <c r="F65" s="5"/>
      <c r="G65" s="5">
        <v>72</v>
      </c>
      <c r="H65" s="5">
        <f t="shared" si="75"/>
        <v>72</v>
      </c>
      <c r="I65" s="21">
        <f t="shared" si="76"/>
        <v>57600</v>
      </c>
      <c r="J65" s="5">
        <v>82</v>
      </c>
      <c r="K65" s="21">
        <f t="shared" si="77"/>
        <v>55760</v>
      </c>
      <c r="L65" s="11">
        <f t="shared" si="78"/>
        <v>113360</v>
      </c>
      <c r="M65" s="48">
        <f t="shared" si="79"/>
        <v>154</v>
      </c>
      <c r="N65" s="11">
        <f t="shared" si="80"/>
        <v>54720</v>
      </c>
      <c r="O65" s="11">
        <f t="shared" si="81"/>
        <v>51856.8</v>
      </c>
      <c r="P65" s="11">
        <f t="shared" si="82"/>
        <v>106576.8</v>
      </c>
      <c r="Q65" s="11"/>
      <c r="R65" s="11">
        <f t="shared" si="83"/>
        <v>0</v>
      </c>
      <c r="S65" s="11">
        <f t="shared" si="84"/>
        <v>106576.8</v>
      </c>
      <c r="T65" s="74">
        <v>13042</v>
      </c>
      <c r="U65" s="11">
        <f t="shared" si="85"/>
        <v>93534.8</v>
      </c>
    </row>
    <row r="66" spans="5:21" ht="18.75">
      <c r="E66" s="5" t="s">
        <v>78</v>
      </c>
      <c r="F66" s="5"/>
      <c r="G66" s="39">
        <v>191</v>
      </c>
      <c r="H66" s="5">
        <f t="shared" si="75"/>
        <v>191</v>
      </c>
      <c r="I66" s="21">
        <f t="shared" si="76"/>
        <v>152800</v>
      </c>
      <c r="J66" s="39">
        <v>137</v>
      </c>
      <c r="K66" s="21">
        <f t="shared" si="77"/>
        <v>93160</v>
      </c>
      <c r="L66" s="11">
        <f t="shared" si="78"/>
        <v>245960</v>
      </c>
      <c r="M66" s="48">
        <f t="shared" si="79"/>
        <v>328</v>
      </c>
      <c r="N66" s="11">
        <f t="shared" si="80"/>
        <v>145160</v>
      </c>
      <c r="O66" s="11">
        <f t="shared" si="81"/>
        <v>86638.8</v>
      </c>
      <c r="P66" s="11">
        <f t="shared" si="82"/>
        <v>231798.8</v>
      </c>
      <c r="Q66" s="11"/>
      <c r="R66" s="11">
        <f t="shared" si="83"/>
        <v>0</v>
      </c>
      <c r="S66" s="11">
        <f t="shared" si="84"/>
        <v>231798.8</v>
      </c>
      <c r="T66" s="74">
        <v>25315</v>
      </c>
      <c r="U66" s="11">
        <f t="shared" si="85"/>
        <v>206483.8</v>
      </c>
    </row>
    <row r="67" spans="5:21" ht="18.75">
      <c r="E67" s="5" t="s">
        <v>79</v>
      </c>
      <c r="F67" s="5"/>
      <c r="G67" s="5">
        <v>112</v>
      </c>
      <c r="H67" s="5">
        <f t="shared" si="75"/>
        <v>112</v>
      </c>
      <c r="I67" s="21">
        <f t="shared" si="76"/>
        <v>89600</v>
      </c>
      <c r="J67" s="5">
        <v>108</v>
      </c>
      <c r="K67" s="21">
        <f t="shared" si="77"/>
        <v>73440</v>
      </c>
      <c r="L67" s="11">
        <f t="shared" si="78"/>
        <v>163040</v>
      </c>
      <c r="M67" s="48">
        <f t="shared" si="79"/>
        <v>220</v>
      </c>
      <c r="N67" s="11">
        <f t="shared" si="80"/>
        <v>85120</v>
      </c>
      <c r="O67" s="11">
        <f t="shared" si="81"/>
        <v>68299.2</v>
      </c>
      <c r="P67" s="11">
        <f t="shared" si="82"/>
        <v>153419.2</v>
      </c>
      <c r="Q67" s="11">
        <v>10000</v>
      </c>
      <c r="R67" s="11">
        <f t="shared" si="83"/>
        <v>10000</v>
      </c>
      <c r="S67" s="11">
        <f t="shared" si="84"/>
        <v>163419.2</v>
      </c>
      <c r="T67" s="74">
        <v>1200</v>
      </c>
      <c r="U67" s="11">
        <f t="shared" si="85"/>
        <v>162219.2</v>
      </c>
    </row>
    <row r="68" spans="5:21" ht="18.75">
      <c r="E68" s="5" t="s">
        <v>80</v>
      </c>
      <c r="F68" s="5"/>
      <c r="G68" s="5">
        <v>64</v>
      </c>
      <c r="H68" s="5">
        <f t="shared" si="75"/>
        <v>64</v>
      </c>
      <c r="I68" s="21">
        <f t="shared" si="76"/>
        <v>51200</v>
      </c>
      <c r="J68" s="5">
        <v>92</v>
      </c>
      <c r="K68" s="21">
        <f t="shared" si="77"/>
        <v>62560</v>
      </c>
      <c r="L68" s="11">
        <f t="shared" si="78"/>
        <v>113760</v>
      </c>
      <c r="M68" s="48">
        <f t="shared" si="79"/>
        <v>156</v>
      </c>
      <c r="N68" s="11">
        <f t="shared" si="80"/>
        <v>48640</v>
      </c>
      <c r="O68" s="11">
        <f t="shared" si="81"/>
        <v>58180.8</v>
      </c>
      <c r="P68" s="11">
        <f t="shared" si="82"/>
        <v>106820.8</v>
      </c>
      <c r="Q68" s="11"/>
      <c r="R68" s="11">
        <f t="shared" si="83"/>
        <v>0</v>
      </c>
      <c r="S68" s="11">
        <f t="shared" si="84"/>
        <v>106820.8</v>
      </c>
      <c r="T68" s="74">
        <v>2200</v>
      </c>
      <c r="U68" s="11">
        <f t="shared" si="85"/>
        <v>104620.8</v>
      </c>
    </row>
    <row r="69" spans="5:21" ht="18.75">
      <c r="E69" s="5" t="s">
        <v>81</v>
      </c>
      <c r="F69" s="5"/>
      <c r="G69" s="5">
        <v>108</v>
      </c>
      <c r="H69" s="5">
        <f t="shared" si="75"/>
        <v>108</v>
      </c>
      <c r="I69" s="21">
        <f t="shared" si="76"/>
        <v>86400</v>
      </c>
      <c r="J69" s="5">
        <v>111</v>
      </c>
      <c r="K69" s="21">
        <f t="shared" si="77"/>
        <v>75480</v>
      </c>
      <c r="L69" s="11">
        <f t="shared" si="78"/>
        <v>161880</v>
      </c>
      <c r="M69" s="48">
        <f t="shared" si="79"/>
        <v>219</v>
      </c>
      <c r="N69" s="11">
        <f t="shared" si="80"/>
        <v>82080</v>
      </c>
      <c r="O69" s="11">
        <f t="shared" si="81"/>
        <v>70196.40000000001</v>
      </c>
      <c r="P69" s="11">
        <f t="shared" si="82"/>
        <v>152276.40000000002</v>
      </c>
      <c r="Q69" s="11">
        <v>10000</v>
      </c>
      <c r="R69" s="11">
        <f t="shared" si="83"/>
        <v>10000</v>
      </c>
      <c r="S69" s="11">
        <f t="shared" si="84"/>
        <v>162276.40000000002</v>
      </c>
      <c r="T69" s="74">
        <v>13157</v>
      </c>
      <c r="U69" s="11">
        <f t="shared" si="85"/>
        <v>149119.40000000002</v>
      </c>
    </row>
    <row r="70" spans="5:21" ht="18.75">
      <c r="E70" s="5" t="s">
        <v>82</v>
      </c>
      <c r="F70" s="5"/>
      <c r="G70" s="5">
        <v>55</v>
      </c>
      <c r="H70" s="5">
        <f t="shared" si="75"/>
        <v>55</v>
      </c>
      <c r="I70" s="21">
        <f t="shared" si="76"/>
        <v>44000</v>
      </c>
      <c r="J70" s="5">
        <v>48</v>
      </c>
      <c r="K70" s="21">
        <f t="shared" si="77"/>
        <v>32640</v>
      </c>
      <c r="L70" s="11">
        <f t="shared" si="78"/>
        <v>76640</v>
      </c>
      <c r="M70" s="48">
        <f t="shared" si="79"/>
        <v>103</v>
      </c>
      <c r="N70" s="11">
        <f t="shared" si="80"/>
        <v>41800</v>
      </c>
      <c r="O70" s="11">
        <f t="shared" si="81"/>
        <v>30355.2</v>
      </c>
      <c r="P70" s="11">
        <f t="shared" si="82"/>
        <v>72155.2</v>
      </c>
      <c r="Q70" s="11"/>
      <c r="R70" s="11">
        <f t="shared" si="83"/>
        <v>0</v>
      </c>
      <c r="S70" s="11">
        <f t="shared" si="84"/>
        <v>72155.2</v>
      </c>
      <c r="T70" s="11"/>
      <c r="U70" s="11">
        <f t="shared" si="85"/>
        <v>72155.2</v>
      </c>
    </row>
    <row r="71" spans="5:21" ht="18.75">
      <c r="E71" s="5" t="s">
        <v>83</v>
      </c>
      <c r="F71" s="5">
        <v>92</v>
      </c>
      <c r="G71" s="5">
        <v>149</v>
      </c>
      <c r="H71" s="5">
        <f t="shared" si="75"/>
        <v>241</v>
      </c>
      <c r="I71" s="21">
        <f t="shared" si="76"/>
        <v>192800</v>
      </c>
      <c r="J71" s="5">
        <v>158</v>
      </c>
      <c r="K71" s="21">
        <f t="shared" si="77"/>
        <v>107440</v>
      </c>
      <c r="L71" s="11">
        <f t="shared" si="78"/>
        <v>300240</v>
      </c>
      <c r="M71" s="48">
        <f t="shared" si="79"/>
        <v>399</v>
      </c>
      <c r="N71" s="11">
        <f t="shared" si="80"/>
        <v>183160</v>
      </c>
      <c r="O71" s="11">
        <f t="shared" si="81"/>
        <v>99919.20000000001</v>
      </c>
      <c r="P71" s="11">
        <f t="shared" si="82"/>
        <v>283079.2</v>
      </c>
      <c r="Q71" s="11"/>
      <c r="R71" s="11">
        <f t="shared" si="83"/>
        <v>0</v>
      </c>
      <c r="S71" s="11">
        <f t="shared" si="84"/>
        <v>283079.2</v>
      </c>
      <c r="T71" s="74">
        <v>35502</v>
      </c>
      <c r="U71" s="11">
        <f t="shared" si="85"/>
        <v>247577.2</v>
      </c>
    </row>
    <row r="72" spans="5:21" ht="18.75">
      <c r="E72" s="5" t="s">
        <v>84</v>
      </c>
      <c r="F72" s="5"/>
      <c r="G72" s="5">
        <v>113</v>
      </c>
      <c r="H72" s="5">
        <f t="shared" si="75"/>
        <v>113</v>
      </c>
      <c r="I72" s="21">
        <f t="shared" si="76"/>
        <v>90400</v>
      </c>
      <c r="J72" s="5">
        <v>92</v>
      </c>
      <c r="K72" s="21">
        <f t="shared" si="77"/>
        <v>62560</v>
      </c>
      <c r="L72" s="11">
        <f t="shared" si="78"/>
        <v>152960</v>
      </c>
      <c r="M72" s="48">
        <f t="shared" si="79"/>
        <v>205</v>
      </c>
      <c r="N72" s="11">
        <f t="shared" si="80"/>
        <v>85880</v>
      </c>
      <c r="O72" s="11">
        <f t="shared" si="81"/>
        <v>58180.8</v>
      </c>
      <c r="P72" s="11">
        <f t="shared" si="82"/>
        <v>144060.8</v>
      </c>
      <c r="Q72" s="11"/>
      <c r="R72" s="11">
        <f t="shared" si="83"/>
        <v>0</v>
      </c>
      <c r="S72" s="11">
        <f t="shared" si="84"/>
        <v>144060.8</v>
      </c>
      <c r="T72" s="74">
        <v>19239</v>
      </c>
      <c r="U72" s="11">
        <f t="shared" si="85"/>
        <v>124821.79999999999</v>
      </c>
    </row>
    <row r="73" spans="5:21" ht="18.75">
      <c r="E73" s="5" t="s">
        <v>85</v>
      </c>
      <c r="F73" s="5">
        <v>69</v>
      </c>
      <c r="G73" s="5">
        <v>134</v>
      </c>
      <c r="H73" s="5">
        <f t="shared" si="75"/>
        <v>203</v>
      </c>
      <c r="I73" s="21">
        <f t="shared" si="76"/>
        <v>162400</v>
      </c>
      <c r="J73" s="5">
        <v>164</v>
      </c>
      <c r="K73" s="21">
        <f t="shared" si="77"/>
        <v>111520</v>
      </c>
      <c r="L73" s="11">
        <f t="shared" si="78"/>
        <v>273920</v>
      </c>
      <c r="M73" s="48">
        <f t="shared" si="79"/>
        <v>367</v>
      </c>
      <c r="N73" s="11">
        <f t="shared" si="80"/>
        <v>154280</v>
      </c>
      <c r="O73" s="11">
        <f t="shared" si="81"/>
        <v>103713.6</v>
      </c>
      <c r="P73" s="11">
        <f t="shared" si="82"/>
        <v>257993.6</v>
      </c>
      <c r="Q73" s="11"/>
      <c r="R73" s="11">
        <f t="shared" si="83"/>
        <v>0</v>
      </c>
      <c r="S73" s="11">
        <f t="shared" si="84"/>
        <v>257993.6</v>
      </c>
      <c r="T73" s="74">
        <v>24062</v>
      </c>
      <c r="U73" s="11">
        <f t="shared" si="85"/>
        <v>233931.6</v>
      </c>
    </row>
    <row r="74" spans="5:21" ht="18.75">
      <c r="E74" s="5" t="s">
        <v>86</v>
      </c>
      <c r="F74" s="5">
        <v>46</v>
      </c>
      <c r="G74" s="5">
        <v>112</v>
      </c>
      <c r="H74" s="5">
        <f t="shared" si="75"/>
        <v>158</v>
      </c>
      <c r="I74" s="21">
        <f t="shared" si="76"/>
        <v>126400</v>
      </c>
      <c r="J74" s="5">
        <v>163</v>
      </c>
      <c r="K74" s="21">
        <f t="shared" si="77"/>
        <v>110840</v>
      </c>
      <c r="L74" s="11">
        <f t="shared" si="78"/>
        <v>237240</v>
      </c>
      <c r="M74" s="48">
        <f t="shared" si="79"/>
        <v>321</v>
      </c>
      <c r="N74" s="11">
        <f t="shared" si="80"/>
        <v>120080</v>
      </c>
      <c r="O74" s="11">
        <f t="shared" si="81"/>
        <v>103081.20000000001</v>
      </c>
      <c r="P74" s="11">
        <f t="shared" si="82"/>
        <v>223161.2</v>
      </c>
      <c r="Q74" s="11">
        <v>10000</v>
      </c>
      <c r="R74" s="11">
        <f t="shared" si="83"/>
        <v>10000</v>
      </c>
      <c r="S74" s="11">
        <f t="shared" si="84"/>
        <v>233161.2</v>
      </c>
      <c r="T74" s="74">
        <v>27237</v>
      </c>
      <c r="U74" s="11">
        <f t="shared" si="85"/>
        <v>205924.2</v>
      </c>
    </row>
    <row r="75" spans="5:21" ht="18.75">
      <c r="E75" s="5" t="s">
        <v>87</v>
      </c>
      <c r="F75" s="5"/>
      <c r="G75" s="5">
        <v>53</v>
      </c>
      <c r="H75" s="5">
        <f t="shared" si="75"/>
        <v>53</v>
      </c>
      <c r="I75" s="21">
        <f t="shared" si="76"/>
        <v>42400</v>
      </c>
      <c r="J75" s="5">
        <v>54</v>
      </c>
      <c r="K75" s="21">
        <f t="shared" si="77"/>
        <v>36720</v>
      </c>
      <c r="L75" s="11">
        <f t="shared" si="78"/>
        <v>79120</v>
      </c>
      <c r="M75" s="48">
        <f t="shared" si="79"/>
        <v>107</v>
      </c>
      <c r="N75" s="11">
        <f t="shared" si="80"/>
        <v>40280</v>
      </c>
      <c r="O75" s="11">
        <f t="shared" si="81"/>
        <v>34149.6</v>
      </c>
      <c r="P75" s="11">
        <f t="shared" si="82"/>
        <v>74429.6</v>
      </c>
      <c r="Q75" s="11"/>
      <c r="R75" s="11">
        <f t="shared" si="83"/>
        <v>0</v>
      </c>
      <c r="S75" s="11">
        <f t="shared" si="84"/>
        <v>74429.6</v>
      </c>
      <c r="T75" s="75"/>
      <c r="U75" s="11">
        <f t="shared" si="85"/>
        <v>74429.6</v>
      </c>
    </row>
    <row r="76" spans="5:21" ht="15.75">
      <c r="E76" s="39" t="s">
        <v>88</v>
      </c>
      <c r="F76" s="40">
        <f aca="true" t="shared" si="86" ref="F76:M76">SUM(F77:F83)</f>
        <v>134</v>
      </c>
      <c r="G76" s="40">
        <f t="shared" si="86"/>
        <v>432</v>
      </c>
      <c r="H76" s="40">
        <f t="shared" si="86"/>
        <v>566</v>
      </c>
      <c r="I76" s="39">
        <f t="shared" si="86"/>
        <v>452800</v>
      </c>
      <c r="J76" s="40">
        <f t="shared" si="86"/>
        <v>311</v>
      </c>
      <c r="K76" s="39">
        <f t="shared" si="86"/>
        <v>211480</v>
      </c>
      <c r="L76" s="39">
        <f t="shared" si="86"/>
        <v>664280</v>
      </c>
      <c r="M76" s="39">
        <f t="shared" si="86"/>
        <v>877</v>
      </c>
      <c r="N76" s="39"/>
      <c r="O76" s="39"/>
      <c r="P76" s="39"/>
      <c r="Q76" s="39"/>
      <c r="R76" s="39"/>
      <c r="S76" s="39"/>
      <c r="T76" s="39"/>
      <c r="U76" s="39"/>
    </row>
    <row r="77" spans="5:21" ht="18.75">
      <c r="E77" s="5" t="s">
        <v>89</v>
      </c>
      <c r="F77" s="5">
        <v>23</v>
      </c>
      <c r="G77" s="5">
        <v>50</v>
      </c>
      <c r="H77" s="5">
        <f aca="true" t="shared" si="87" ref="H77:H83">F77+G77</f>
        <v>73</v>
      </c>
      <c r="I77" s="21">
        <f aca="true" t="shared" si="88" ref="I77:I83">H77*800</f>
        <v>58400</v>
      </c>
      <c r="J77" s="5">
        <v>33</v>
      </c>
      <c r="K77" s="21">
        <f aca="true" t="shared" si="89" ref="K77:K83">J77*680</f>
        <v>22440</v>
      </c>
      <c r="L77" s="11">
        <f aca="true" t="shared" si="90" ref="L77:L83">I77+K77</f>
        <v>80840</v>
      </c>
      <c r="M77" s="48">
        <f aca="true" t="shared" si="91" ref="M77:M83">H77+J77</f>
        <v>106</v>
      </c>
      <c r="N77" s="11">
        <f aca="true" t="shared" si="92" ref="N77:N83">I77*95%</f>
        <v>55480</v>
      </c>
      <c r="O77" s="11">
        <f aca="true" t="shared" si="93" ref="O77:O83">K77*93%</f>
        <v>20869.2</v>
      </c>
      <c r="P77" s="11">
        <f aca="true" t="shared" si="94" ref="P77:P83">SUM(N77:O77)</f>
        <v>76349.2</v>
      </c>
      <c r="Q77" s="11"/>
      <c r="R77" s="11">
        <f aca="true" t="shared" si="95" ref="R77:R83">Q77</f>
        <v>0</v>
      </c>
      <c r="S77" s="11">
        <f aca="true" t="shared" si="96" ref="S77:S83">P77+R77</f>
        <v>76349.2</v>
      </c>
      <c r="T77" s="74">
        <v>26714</v>
      </c>
      <c r="U77" s="11">
        <f aca="true" t="shared" si="97" ref="U77:U83">S77-T77</f>
        <v>49635.2</v>
      </c>
    </row>
    <row r="78" spans="5:21" ht="18.75">
      <c r="E78" s="5" t="s">
        <v>90</v>
      </c>
      <c r="F78" s="5">
        <v>24</v>
      </c>
      <c r="G78" s="5">
        <v>72</v>
      </c>
      <c r="H78" s="5">
        <f t="shared" si="87"/>
        <v>96</v>
      </c>
      <c r="I78" s="21">
        <f t="shared" si="88"/>
        <v>76800</v>
      </c>
      <c r="J78" s="5">
        <v>63</v>
      </c>
      <c r="K78" s="21">
        <f t="shared" si="89"/>
        <v>42840</v>
      </c>
      <c r="L78" s="11">
        <f t="shared" si="90"/>
        <v>119640</v>
      </c>
      <c r="M78" s="48">
        <f t="shared" si="91"/>
        <v>159</v>
      </c>
      <c r="N78" s="11">
        <f t="shared" si="92"/>
        <v>72960</v>
      </c>
      <c r="O78" s="11">
        <f t="shared" si="93"/>
        <v>39841.200000000004</v>
      </c>
      <c r="P78" s="11">
        <f t="shared" si="94"/>
        <v>112801.20000000001</v>
      </c>
      <c r="Q78" s="11"/>
      <c r="R78" s="11">
        <f t="shared" si="95"/>
        <v>0</v>
      </c>
      <c r="S78" s="11">
        <f t="shared" si="96"/>
        <v>112801.20000000001</v>
      </c>
      <c r="T78" s="74">
        <v>3125</v>
      </c>
      <c r="U78" s="11">
        <f t="shared" si="97"/>
        <v>109676.20000000001</v>
      </c>
    </row>
    <row r="79" spans="5:21" ht="18.75">
      <c r="E79" s="5" t="s">
        <v>91</v>
      </c>
      <c r="F79" s="5">
        <v>41</v>
      </c>
      <c r="G79" s="5">
        <v>53</v>
      </c>
      <c r="H79" s="5">
        <f t="shared" si="87"/>
        <v>94</v>
      </c>
      <c r="I79" s="21">
        <f t="shared" si="88"/>
        <v>75200</v>
      </c>
      <c r="J79" s="5">
        <v>38</v>
      </c>
      <c r="K79" s="21">
        <f t="shared" si="89"/>
        <v>25840</v>
      </c>
      <c r="L79" s="11">
        <f t="shared" si="90"/>
        <v>101040</v>
      </c>
      <c r="M79" s="48">
        <f t="shared" si="91"/>
        <v>132</v>
      </c>
      <c r="N79" s="11">
        <f t="shared" si="92"/>
        <v>71440</v>
      </c>
      <c r="O79" s="11">
        <f t="shared" si="93"/>
        <v>24031.2</v>
      </c>
      <c r="P79" s="11">
        <f t="shared" si="94"/>
        <v>95471.2</v>
      </c>
      <c r="Q79" s="11"/>
      <c r="R79" s="11">
        <f t="shared" si="95"/>
        <v>0</v>
      </c>
      <c r="S79" s="11">
        <f t="shared" si="96"/>
        <v>95471.2</v>
      </c>
      <c r="T79" s="74">
        <v>5066</v>
      </c>
      <c r="U79" s="11">
        <f t="shared" si="97"/>
        <v>90405.2</v>
      </c>
    </row>
    <row r="80" spans="5:21" ht="18.75">
      <c r="E80" s="5" t="s">
        <v>92</v>
      </c>
      <c r="F80" s="5">
        <v>23</v>
      </c>
      <c r="G80" s="5">
        <v>60</v>
      </c>
      <c r="H80" s="5">
        <f t="shared" si="87"/>
        <v>83</v>
      </c>
      <c r="I80" s="21">
        <f t="shared" si="88"/>
        <v>66400</v>
      </c>
      <c r="J80" s="5">
        <v>57</v>
      </c>
      <c r="K80" s="21">
        <f t="shared" si="89"/>
        <v>38760</v>
      </c>
      <c r="L80" s="11">
        <f t="shared" si="90"/>
        <v>105160</v>
      </c>
      <c r="M80" s="48">
        <f t="shared" si="91"/>
        <v>140</v>
      </c>
      <c r="N80" s="11">
        <f t="shared" si="92"/>
        <v>63080</v>
      </c>
      <c r="O80" s="11">
        <f t="shared" si="93"/>
        <v>36046.8</v>
      </c>
      <c r="P80" s="11">
        <f t="shared" si="94"/>
        <v>99126.8</v>
      </c>
      <c r="Q80" s="11"/>
      <c r="R80" s="11">
        <f t="shared" si="95"/>
        <v>0</v>
      </c>
      <c r="S80" s="11">
        <f t="shared" si="96"/>
        <v>99126.8</v>
      </c>
      <c r="T80" s="74">
        <v>26176</v>
      </c>
      <c r="U80" s="11">
        <f t="shared" si="97"/>
        <v>72950.8</v>
      </c>
    </row>
    <row r="81" spans="5:21" ht="18.75">
      <c r="E81" s="5" t="s">
        <v>93</v>
      </c>
      <c r="F81" s="5"/>
      <c r="G81" s="5">
        <v>74</v>
      </c>
      <c r="H81" s="5">
        <f t="shared" si="87"/>
        <v>74</v>
      </c>
      <c r="I81" s="21">
        <f t="shared" si="88"/>
        <v>59200</v>
      </c>
      <c r="J81" s="5">
        <v>52</v>
      </c>
      <c r="K81" s="21">
        <f t="shared" si="89"/>
        <v>35360</v>
      </c>
      <c r="L81" s="11">
        <f t="shared" si="90"/>
        <v>94560</v>
      </c>
      <c r="M81" s="48">
        <f t="shared" si="91"/>
        <v>126</v>
      </c>
      <c r="N81" s="11">
        <f t="shared" si="92"/>
        <v>56240</v>
      </c>
      <c r="O81" s="11">
        <f t="shared" si="93"/>
        <v>32884.8</v>
      </c>
      <c r="P81" s="11">
        <f t="shared" si="94"/>
        <v>89124.8</v>
      </c>
      <c r="Q81" s="11"/>
      <c r="R81" s="11">
        <f t="shared" si="95"/>
        <v>0</v>
      </c>
      <c r="S81" s="11">
        <f t="shared" si="96"/>
        <v>89124.8</v>
      </c>
      <c r="T81" s="74">
        <v>24741</v>
      </c>
      <c r="U81" s="11">
        <f t="shared" si="97"/>
        <v>64383.8</v>
      </c>
    </row>
    <row r="82" spans="5:21" ht="18.75">
      <c r="E82" s="5" t="s">
        <v>94</v>
      </c>
      <c r="F82" s="5"/>
      <c r="G82" s="5">
        <v>69</v>
      </c>
      <c r="H82" s="5">
        <f t="shared" si="87"/>
        <v>69</v>
      </c>
      <c r="I82" s="21">
        <f t="shared" si="88"/>
        <v>55200</v>
      </c>
      <c r="J82" s="5">
        <v>35</v>
      </c>
      <c r="K82" s="21">
        <f t="shared" si="89"/>
        <v>23800</v>
      </c>
      <c r="L82" s="11">
        <f t="shared" si="90"/>
        <v>79000</v>
      </c>
      <c r="M82" s="48">
        <f t="shared" si="91"/>
        <v>104</v>
      </c>
      <c r="N82" s="11">
        <f t="shared" si="92"/>
        <v>52440</v>
      </c>
      <c r="O82" s="11">
        <f t="shared" si="93"/>
        <v>22134</v>
      </c>
      <c r="P82" s="11">
        <f t="shared" si="94"/>
        <v>74574</v>
      </c>
      <c r="Q82" s="11"/>
      <c r="R82" s="11">
        <f t="shared" si="95"/>
        <v>0</v>
      </c>
      <c r="S82" s="11">
        <f t="shared" si="96"/>
        <v>74574</v>
      </c>
      <c r="T82" s="74">
        <v>2755</v>
      </c>
      <c r="U82" s="11">
        <f t="shared" si="97"/>
        <v>71819</v>
      </c>
    </row>
    <row r="83" spans="5:21" ht="18.75">
      <c r="E83" s="5" t="s">
        <v>95</v>
      </c>
      <c r="F83" s="5">
        <v>23</v>
      </c>
      <c r="G83" s="5">
        <v>54</v>
      </c>
      <c r="H83" s="5">
        <f t="shared" si="87"/>
        <v>77</v>
      </c>
      <c r="I83" s="21">
        <f t="shared" si="88"/>
        <v>61600</v>
      </c>
      <c r="J83" s="5">
        <v>33</v>
      </c>
      <c r="K83" s="21">
        <f t="shared" si="89"/>
        <v>22440</v>
      </c>
      <c r="L83" s="11">
        <f t="shared" si="90"/>
        <v>84040</v>
      </c>
      <c r="M83" s="48">
        <f t="shared" si="91"/>
        <v>110</v>
      </c>
      <c r="N83" s="11">
        <f t="shared" si="92"/>
        <v>58520</v>
      </c>
      <c r="O83" s="11">
        <f t="shared" si="93"/>
        <v>20869.2</v>
      </c>
      <c r="P83" s="11">
        <f t="shared" si="94"/>
        <v>79389.2</v>
      </c>
      <c r="Q83" s="11"/>
      <c r="R83" s="11">
        <f t="shared" si="95"/>
        <v>0</v>
      </c>
      <c r="S83" s="11">
        <f t="shared" si="96"/>
        <v>79389.2</v>
      </c>
      <c r="T83" s="74">
        <v>25916</v>
      </c>
      <c r="U83" s="11">
        <f t="shared" si="97"/>
        <v>53473.2</v>
      </c>
    </row>
    <row r="84" spans="5:21" ht="15.75">
      <c r="E84" s="39" t="s">
        <v>96</v>
      </c>
      <c r="F84" s="40">
        <f aca="true" t="shared" si="98" ref="F84:M84">SUM(F85:F92)</f>
        <v>46</v>
      </c>
      <c r="G84" s="40">
        <f t="shared" si="98"/>
        <v>611</v>
      </c>
      <c r="H84" s="40">
        <f t="shared" si="98"/>
        <v>657</v>
      </c>
      <c r="I84" s="39">
        <f t="shared" si="98"/>
        <v>525600</v>
      </c>
      <c r="J84" s="40">
        <f t="shared" si="98"/>
        <v>642</v>
      </c>
      <c r="K84" s="39">
        <f t="shared" si="98"/>
        <v>436560</v>
      </c>
      <c r="L84" s="39">
        <f t="shared" si="98"/>
        <v>962160</v>
      </c>
      <c r="M84" s="39">
        <f t="shared" si="98"/>
        <v>1299</v>
      </c>
      <c r="N84" s="39"/>
      <c r="O84" s="39"/>
      <c r="P84" s="39"/>
      <c r="Q84" s="39"/>
      <c r="R84" s="39"/>
      <c r="S84" s="39"/>
      <c r="T84" s="39"/>
      <c r="U84" s="39"/>
    </row>
    <row r="85" spans="5:21" ht="18.75">
      <c r="E85" s="5" t="s">
        <v>97</v>
      </c>
      <c r="F85" s="5"/>
      <c r="G85" s="39">
        <v>83</v>
      </c>
      <c r="H85" s="5">
        <f aca="true" t="shared" si="99" ref="H85:H92">F85+G85</f>
        <v>83</v>
      </c>
      <c r="I85" s="21">
        <f aca="true" t="shared" si="100" ref="I85:I92">H85*800</f>
        <v>66400</v>
      </c>
      <c r="J85" s="39">
        <v>86</v>
      </c>
      <c r="K85" s="21">
        <f aca="true" t="shared" si="101" ref="K85:K92">J85*680</f>
        <v>58480</v>
      </c>
      <c r="L85" s="11">
        <f aca="true" t="shared" si="102" ref="L85:L92">I85+K85</f>
        <v>124880</v>
      </c>
      <c r="M85" s="48">
        <f aca="true" t="shared" si="103" ref="M85:M92">H85+J85</f>
        <v>169</v>
      </c>
      <c r="N85" s="11">
        <f aca="true" t="shared" si="104" ref="N85:N92">I85*95%</f>
        <v>63080</v>
      </c>
      <c r="O85" s="11">
        <f aca="true" t="shared" si="105" ref="O85:O92">K85*93%</f>
        <v>54386.4</v>
      </c>
      <c r="P85" s="11">
        <f aca="true" t="shared" si="106" ref="P85:P92">SUM(N85:O85)</f>
        <v>117466.4</v>
      </c>
      <c r="Q85" s="11"/>
      <c r="R85" s="11">
        <f aca="true" t="shared" si="107" ref="R85:R92">Q85</f>
        <v>0</v>
      </c>
      <c r="S85" s="11">
        <f aca="true" t="shared" si="108" ref="S85:S92">P85+R85</f>
        <v>117466.4</v>
      </c>
      <c r="T85" s="74">
        <v>17022</v>
      </c>
      <c r="U85" s="11">
        <f aca="true" t="shared" si="109" ref="U85:U92">S85-T85</f>
        <v>100444.4</v>
      </c>
    </row>
    <row r="86" spans="5:21" ht="18.75">
      <c r="E86" s="5" t="s">
        <v>98</v>
      </c>
      <c r="F86" s="5"/>
      <c r="G86" s="5">
        <v>56</v>
      </c>
      <c r="H86" s="5">
        <f t="shared" si="99"/>
        <v>56</v>
      </c>
      <c r="I86" s="21">
        <f t="shared" si="100"/>
        <v>44800</v>
      </c>
      <c r="J86" s="5">
        <v>57</v>
      </c>
      <c r="K86" s="21">
        <f t="shared" si="101"/>
        <v>38760</v>
      </c>
      <c r="L86" s="11">
        <f t="shared" si="102"/>
        <v>83560</v>
      </c>
      <c r="M86" s="48">
        <f t="shared" si="103"/>
        <v>113</v>
      </c>
      <c r="N86" s="11">
        <f t="shared" si="104"/>
        <v>42560</v>
      </c>
      <c r="O86" s="11">
        <f t="shared" si="105"/>
        <v>36046.8</v>
      </c>
      <c r="P86" s="11">
        <f t="shared" si="106"/>
        <v>78606.8</v>
      </c>
      <c r="Q86" s="11"/>
      <c r="R86" s="11">
        <f t="shared" si="107"/>
        <v>0</v>
      </c>
      <c r="S86" s="11">
        <f t="shared" si="108"/>
        <v>78606.8</v>
      </c>
      <c r="T86" s="75"/>
      <c r="U86" s="11">
        <f t="shared" si="109"/>
        <v>78606.8</v>
      </c>
    </row>
    <row r="87" spans="5:21" ht="18.75">
      <c r="E87" s="5" t="s">
        <v>99</v>
      </c>
      <c r="F87" s="5"/>
      <c r="G87" s="5">
        <v>83</v>
      </c>
      <c r="H87" s="5">
        <f t="shared" si="99"/>
        <v>83</v>
      </c>
      <c r="I87" s="21">
        <f t="shared" si="100"/>
        <v>66400</v>
      </c>
      <c r="J87" s="5">
        <v>119</v>
      </c>
      <c r="K87" s="21">
        <f t="shared" si="101"/>
        <v>80920</v>
      </c>
      <c r="L87" s="11">
        <f t="shared" si="102"/>
        <v>147320</v>
      </c>
      <c r="M87" s="48">
        <f t="shared" si="103"/>
        <v>202</v>
      </c>
      <c r="N87" s="11">
        <f t="shared" si="104"/>
        <v>63080</v>
      </c>
      <c r="O87" s="11">
        <f t="shared" si="105"/>
        <v>75255.6</v>
      </c>
      <c r="P87" s="11">
        <f t="shared" si="106"/>
        <v>138335.6</v>
      </c>
      <c r="Q87" s="11">
        <v>10000</v>
      </c>
      <c r="R87" s="11">
        <f t="shared" si="107"/>
        <v>10000</v>
      </c>
      <c r="S87" s="11">
        <f t="shared" si="108"/>
        <v>148335.6</v>
      </c>
      <c r="T87" s="75"/>
      <c r="U87" s="11">
        <f t="shared" si="109"/>
        <v>148335.6</v>
      </c>
    </row>
    <row r="88" spans="5:21" ht="18.75">
      <c r="E88" s="5" t="s">
        <v>100</v>
      </c>
      <c r="F88" s="5"/>
      <c r="G88" s="39">
        <v>84</v>
      </c>
      <c r="H88" s="5">
        <f t="shared" si="99"/>
        <v>84</v>
      </c>
      <c r="I88" s="21">
        <f t="shared" si="100"/>
        <v>67200</v>
      </c>
      <c r="J88" s="39">
        <v>80</v>
      </c>
      <c r="K88" s="21">
        <f t="shared" si="101"/>
        <v>54400</v>
      </c>
      <c r="L88" s="11">
        <f t="shared" si="102"/>
        <v>121600</v>
      </c>
      <c r="M88" s="48">
        <f t="shared" si="103"/>
        <v>164</v>
      </c>
      <c r="N88" s="11">
        <f t="shared" si="104"/>
        <v>63840</v>
      </c>
      <c r="O88" s="11">
        <f t="shared" si="105"/>
        <v>50592</v>
      </c>
      <c r="P88" s="11">
        <f t="shared" si="106"/>
        <v>114432</v>
      </c>
      <c r="Q88" s="11"/>
      <c r="R88" s="11">
        <f t="shared" si="107"/>
        <v>0</v>
      </c>
      <c r="S88" s="11">
        <f t="shared" si="108"/>
        <v>114432</v>
      </c>
      <c r="T88" s="74">
        <v>3519</v>
      </c>
      <c r="U88" s="11">
        <f t="shared" si="109"/>
        <v>110913</v>
      </c>
    </row>
    <row r="89" spans="5:21" ht="18.75">
      <c r="E89" s="5" t="s">
        <v>101</v>
      </c>
      <c r="F89" s="5"/>
      <c r="G89" s="5">
        <v>109</v>
      </c>
      <c r="H89" s="5">
        <f t="shared" si="99"/>
        <v>109</v>
      </c>
      <c r="I89" s="21">
        <f t="shared" si="100"/>
        <v>87200</v>
      </c>
      <c r="J89" s="7">
        <v>90</v>
      </c>
      <c r="K89" s="21">
        <f t="shared" si="101"/>
        <v>61200</v>
      </c>
      <c r="L89" s="11">
        <f t="shared" si="102"/>
        <v>148400</v>
      </c>
      <c r="M89" s="48">
        <f t="shared" si="103"/>
        <v>199</v>
      </c>
      <c r="N89" s="11">
        <f t="shared" si="104"/>
        <v>82840</v>
      </c>
      <c r="O89" s="11">
        <f t="shared" si="105"/>
        <v>56916</v>
      </c>
      <c r="P89" s="11">
        <f t="shared" si="106"/>
        <v>139756</v>
      </c>
      <c r="Q89" s="11"/>
      <c r="R89" s="11">
        <f t="shared" si="107"/>
        <v>0</v>
      </c>
      <c r="S89" s="11">
        <f t="shared" si="108"/>
        <v>139756</v>
      </c>
      <c r="T89" s="74">
        <v>43921</v>
      </c>
      <c r="U89" s="11">
        <f t="shared" si="109"/>
        <v>95835</v>
      </c>
    </row>
    <row r="90" spans="5:21" ht="18.75">
      <c r="E90" s="5" t="s">
        <v>102</v>
      </c>
      <c r="F90" s="5"/>
      <c r="G90" s="5">
        <v>55</v>
      </c>
      <c r="H90" s="5">
        <f t="shared" si="99"/>
        <v>55</v>
      </c>
      <c r="I90" s="21">
        <f t="shared" si="100"/>
        <v>44000</v>
      </c>
      <c r="J90" s="5">
        <v>52</v>
      </c>
      <c r="K90" s="21">
        <f t="shared" si="101"/>
        <v>35360</v>
      </c>
      <c r="L90" s="11">
        <f t="shared" si="102"/>
        <v>79360</v>
      </c>
      <c r="M90" s="48">
        <f t="shared" si="103"/>
        <v>107</v>
      </c>
      <c r="N90" s="11">
        <f t="shared" si="104"/>
        <v>41800</v>
      </c>
      <c r="O90" s="11">
        <f t="shared" si="105"/>
        <v>32884.8</v>
      </c>
      <c r="P90" s="11">
        <f t="shared" si="106"/>
        <v>74684.8</v>
      </c>
      <c r="Q90" s="11"/>
      <c r="R90" s="11">
        <f t="shared" si="107"/>
        <v>0</v>
      </c>
      <c r="S90" s="11">
        <f t="shared" si="108"/>
        <v>74684.8</v>
      </c>
      <c r="T90" s="74">
        <v>7756</v>
      </c>
      <c r="U90" s="11">
        <f t="shared" si="109"/>
        <v>66928.8</v>
      </c>
    </row>
    <row r="91" spans="5:21" ht="18.75">
      <c r="E91" s="5" t="s">
        <v>103</v>
      </c>
      <c r="F91" s="5"/>
      <c r="G91" s="5">
        <v>84</v>
      </c>
      <c r="H91" s="5">
        <f t="shared" si="99"/>
        <v>84</v>
      </c>
      <c r="I91" s="21">
        <f t="shared" si="100"/>
        <v>67200</v>
      </c>
      <c r="J91" s="5">
        <v>86</v>
      </c>
      <c r="K91" s="21">
        <f t="shared" si="101"/>
        <v>58480</v>
      </c>
      <c r="L91" s="11">
        <f t="shared" si="102"/>
        <v>125680</v>
      </c>
      <c r="M91" s="48">
        <f t="shared" si="103"/>
        <v>170</v>
      </c>
      <c r="N91" s="11">
        <f t="shared" si="104"/>
        <v>63840</v>
      </c>
      <c r="O91" s="11">
        <f t="shared" si="105"/>
        <v>54386.4</v>
      </c>
      <c r="P91" s="11">
        <f t="shared" si="106"/>
        <v>118226.4</v>
      </c>
      <c r="Q91" s="11"/>
      <c r="R91" s="11">
        <f t="shared" si="107"/>
        <v>0</v>
      </c>
      <c r="S91" s="11">
        <f t="shared" si="108"/>
        <v>118226.4</v>
      </c>
      <c r="T91" s="74">
        <v>34274</v>
      </c>
      <c r="U91" s="11">
        <f t="shared" si="109"/>
        <v>83952.4</v>
      </c>
    </row>
    <row r="92" spans="5:21" ht="18.75">
      <c r="E92" s="5" t="s">
        <v>104</v>
      </c>
      <c r="F92" s="44">
        <v>46</v>
      </c>
      <c r="G92" s="5">
        <v>57</v>
      </c>
      <c r="H92" s="5">
        <f t="shared" si="99"/>
        <v>103</v>
      </c>
      <c r="I92" s="21">
        <f t="shared" si="100"/>
        <v>82400</v>
      </c>
      <c r="J92" s="5">
        <v>72</v>
      </c>
      <c r="K92" s="21">
        <f t="shared" si="101"/>
        <v>48960</v>
      </c>
      <c r="L92" s="11">
        <f t="shared" si="102"/>
        <v>131360</v>
      </c>
      <c r="M92" s="48">
        <f t="shared" si="103"/>
        <v>175</v>
      </c>
      <c r="N92" s="11">
        <f t="shared" si="104"/>
        <v>78280</v>
      </c>
      <c r="O92" s="11">
        <f t="shared" si="105"/>
        <v>45532.8</v>
      </c>
      <c r="P92" s="11">
        <f t="shared" si="106"/>
        <v>123812.8</v>
      </c>
      <c r="Q92" s="11"/>
      <c r="R92" s="11">
        <f t="shared" si="107"/>
        <v>0</v>
      </c>
      <c r="S92" s="11">
        <f t="shared" si="108"/>
        <v>123812.8</v>
      </c>
      <c r="T92" s="74">
        <v>76079</v>
      </c>
      <c r="U92" s="11">
        <f t="shared" si="109"/>
        <v>47733.8</v>
      </c>
    </row>
    <row r="93" spans="5:21" ht="15.75">
      <c r="E93" s="39" t="s">
        <v>105</v>
      </c>
      <c r="F93" s="40">
        <f aca="true" t="shared" si="110" ref="F93:M93">SUM(F94:F110)</f>
        <v>593</v>
      </c>
      <c r="G93" s="40">
        <f t="shared" si="110"/>
        <v>1736</v>
      </c>
      <c r="H93" s="40">
        <f t="shared" si="110"/>
        <v>2329</v>
      </c>
      <c r="I93" s="39">
        <f t="shared" si="110"/>
        <v>1863200</v>
      </c>
      <c r="J93" s="40">
        <f t="shared" si="110"/>
        <v>1562</v>
      </c>
      <c r="K93" s="39">
        <f t="shared" si="110"/>
        <v>1062160</v>
      </c>
      <c r="L93" s="39">
        <f t="shared" si="110"/>
        <v>2925360</v>
      </c>
      <c r="M93" s="39">
        <f t="shared" si="110"/>
        <v>3891</v>
      </c>
      <c r="N93" s="39"/>
      <c r="O93" s="39"/>
      <c r="P93" s="39"/>
      <c r="Q93" s="39"/>
      <c r="R93" s="39"/>
      <c r="S93" s="39"/>
      <c r="T93" s="39"/>
      <c r="U93" s="39"/>
    </row>
    <row r="94" spans="5:21" ht="18.75">
      <c r="E94" s="5" t="s">
        <v>106</v>
      </c>
      <c r="F94" s="5">
        <v>47</v>
      </c>
      <c r="G94" s="5">
        <v>61</v>
      </c>
      <c r="H94" s="5">
        <f aca="true" t="shared" si="111" ref="H94:H110">F94+G94</f>
        <v>108</v>
      </c>
      <c r="I94" s="21">
        <f aca="true" t="shared" si="112" ref="I94:I110">H94*800</f>
        <v>86400</v>
      </c>
      <c r="J94" s="5">
        <v>64</v>
      </c>
      <c r="K94" s="21">
        <f aca="true" t="shared" si="113" ref="K94:K110">J94*680</f>
        <v>43520</v>
      </c>
      <c r="L94" s="11">
        <f aca="true" t="shared" si="114" ref="L94:L110">I94+K94</f>
        <v>129920</v>
      </c>
      <c r="M94" s="48">
        <f aca="true" t="shared" si="115" ref="M94:M110">H94+J94</f>
        <v>172</v>
      </c>
      <c r="N94" s="11">
        <f aca="true" t="shared" si="116" ref="N94:N110">I94*95%</f>
        <v>82080</v>
      </c>
      <c r="O94" s="11">
        <f aca="true" t="shared" si="117" ref="O94:O110">K94*93%</f>
        <v>40473.6</v>
      </c>
      <c r="P94" s="11">
        <f aca="true" t="shared" si="118" ref="P94:P110">SUM(N94:O94)</f>
        <v>122553.6</v>
      </c>
      <c r="Q94" s="11"/>
      <c r="R94" s="11">
        <f aca="true" t="shared" si="119" ref="R94:R110">Q94</f>
        <v>0</v>
      </c>
      <c r="S94" s="11">
        <f aca="true" t="shared" si="120" ref="S94:S110">P94+R94</f>
        <v>122553.6</v>
      </c>
      <c r="T94" s="74">
        <v>13747</v>
      </c>
      <c r="U94" s="11">
        <f aca="true" t="shared" si="121" ref="U94:U110">S94-T94</f>
        <v>108806.6</v>
      </c>
    </row>
    <row r="95" spans="5:21" ht="18.75">
      <c r="E95" s="5" t="s">
        <v>107</v>
      </c>
      <c r="F95" s="5">
        <v>46</v>
      </c>
      <c r="G95" s="39">
        <v>105</v>
      </c>
      <c r="H95" s="5">
        <f t="shared" si="111"/>
        <v>151</v>
      </c>
      <c r="I95" s="21">
        <f t="shared" si="112"/>
        <v>120800</v>
      </c>
      <c r="J95" s="39">
        <v>104</v>
      </c>
      <c r="K95" s="21">
        <f t="shared" si="113"/>
        <v>70720</v>
      </c>
      <c r="L95" s="11">
        <f t="shared" si="114"/>
        <v>191520</v>
      </c>
      <c r="M95" s="48">
        <f t="shared" si="115"/>
        <v>255</v>
      </c>
      <c r="N95" s="11">
        <f t="shared" si="116"/>
        <v>114760</v>
      </c>
      <c r="O95" s="11">
        <f t="shared" si="117"/>
        <v>65769.6</v>
      </c>
      <c r="P95" s="11">
        <f t="shared" si="118"/>
        <v>180529.6</v>
      </c>
      <c r="Q95" s="11">
        <v>10000</v>
      </c>
      <c r="R95" s="11">
        <f t="shared" si="119"/>
        <v>10000</v>
      </c>
      <c r="S95" s="11">
        <f t="shared" si="120"/>
        <v>190529.6</v>
      </c>
      <c r="T95" s="74">
        <v>33624</v>
      </c>
      <c r="U95" s="11">
        <f t="shared" si="121"/>
        <v>156905.6</v>
      </c>
    </row>
    <row r="96" spans="5:21" ht="18.75">
      <c r="E96" s="5" t="s">
        <v>108</v>
      </c>
      <c r="F96" s="5">
        <v>23</v>
      </c>
      <c r="G96" s="39">
        <v>136</v>
      </c>
      <c r="H96" s="5">
        <f t="shared" si="111"/>
        <v>159</v>
      </c>
      <c r="I96" s="21">
        <f t="shared" si="112"/>
        <v>127200</v>
      </c>
      <c r="J96" s="39">
        <v>112</v>
      </c>
      <c r="K96" s="21">
        <f t="shared" si="113"/>
        <v>76160</v>
      </c>
      <c r="L96" s="11">
        <f t="shared" si="114"/>
        <v>203360</v>
      </c>
      <c r="M96" s="48">
        <f t="shared" si="115"/>
        <v>271</v>
      </c>
      <c r="N96" s="11">
        <f t="shared" si="116"/>
        <v>120840</v>
      </c>
      <c r="O96" s="11">
        <f t="shared" si="117"/>
        <v>70828.8</v>
      </c>
      <c r="P96" s="11">
        <f t="shared" si="118"/>
        <v>191668.8</v>
      </c>
      <c r="Q96" s="11">
        <v>10000</v>
      </c>
      <c r="R96" s="11">
        <f t="shared" si="119"/>
        <v>10000</v>
      </c>
      <c r="S96" s="11">
        <f t="shared" si="120"/>
        <v>201668.8</v>
      </c>
      <c r="T96" s="74">
        <v>169494</v>
      </c>
      <c r="U96" s="11">
        <f t="shared" si="121"/>
        <v>32174.79999999999</v>
      </c>
    </row>
    <row r="97" spans="5:21" ht="18.75">
      <c r="E97" s="5" t="s">
        <v>109</v>
      </c>
      <c r="F97" s="5">
        <v>46</v>
      </c>
      <c r="G97" s="39">
        <v>122</v>
      </c>
      <c r="H97" s="5">
        <f t="shared" si="111"/>
        <v>168</v>
      </c>
      <c r="I97" s="21">
        <f t="shared" si="112"/>
        <v>134400</v>
      </c>
      <c r="J97" s="39">
        <v>111</v>
      </c>
      <c r="K97" s="21">
        <f t="shared" si="113"/>
        <v>75480</v>
      </c>
      <c r="L97" s="11">
        <f t="shared" si="114"/>
        <v>209880</v>
      </c>
      <c r="M97" s="48">
        <f t="shared" si="115"/>
        <v>279</v>
      </c>
      <c r="N97" s="11">
        <f t="shared" si="116"/>
        <v>127680</v>
      </c>
      <c r="O97" s="11">
        <f t="shared" si="117"/>
        <v>70196.40000000001</v>
      </c>
      <c r="P97" s="11">
        <f t="shared" si="118"/>
        <v>197876.40000000002</v>
      </c>
      <c r="Q97" s="11"/>
      <c r="R97" s="11">
        <f t="shared" si="119"/>
        <v>0</v>
      </c>
      <c r="S97" s="11">
        <f t="shared" si="120"/>
        <v>197876.40000000002</v>
      </c>
      <c r="T97" s="74">
        <v>49870</v>
      </c>
      <c r="U97" s="11">
        <f t="shared" si="121"/>
        <v>148006.40000000002</v>
      </c>
    </row>
    <row r="98" spans="5:21" ht="18.75">
      <c r="E98" s="5" t="s">
        <v>110</v>
      </c>
      <c r="F98" s="5">
        <v>46</v>
      </c>
      <c r="G98" s="39">
        <v>114</v>
      </c>
      <c r="H98" s="5">
        <f t="shared" si="111"/>
        <v>160</v>
      </c>
      <c r="I98" s="21">
        <f t="shared" si="112"/>
        <v>128000</v>
      </c>
      <c r="J98" s="39">
        <v>106</v>
      </c>
      <c r="K98" s="21">
        <f t="shared" si="113"/>
        <v>72080</v>
      </c>
      <c r="L98" s="11">
        <f t="shared" si="114"/>
        <v>200080</v>
      </c>
      <c r="M98" s="48">
        <f t="shared" si="115"/>
        <v>266</v>
      </c>
      <c r="N98" s="11">
        <f t="shared" si="116"/>
        <v>121600</v>
      </c>
      <c r="O98" s="11">
        <f t="shared" si="117"/>
        <v>67034.40000000001</v>
      </c>
      <c r="P98" s="11">
        <f t="shared" si="118"/>
        <v>188634.40000000002</v>
      </c>
      <c r="Q98" s="11"/>
      <c r="R98" s="11">
        <f t="shared" si="119"/>
        <v>0</v>
      </c>
      <c r="S98" s="11">
        <f t="shared" si="120"/>
        <v>188634.40000000002</v>
      </c>
      <c r="T98" s="74">
        <v>35586</v>
      </c>
      <c r="U98" s="11">
        <f t="shared" si="121"/>
        <v>153048.40000000002</v>
      </c>
    </row>
    <row r="99" spans="5:21" ht="18.75">
      <c r="E99" s="5" t="s">
        <v>111</v>
      </c>
      <c r="F99" s="5">
        <v>23</v>
      </c>
      <c r="G99" s="5">
        <v>134</v>
      </c>
      <c r="H99" s="5">
        <f t="shared" si="111"/>
        <v>157</v>
      </c>
      <c r="I99" s="21">
        <f t="shared" si="112"/>
        <v>125600</v>
      </c>
      <c r="J99" s="5">
        <v>120</v>
      </c>
      <c r="K99" s="21">
        <f t="shared" si="113"/>
        <v>81600</v>
      </c>
      <c r="L99" s="11">
        <f t="shared" si="114"/>
        <v>207200</v>
      </c>
      <c r="M99" s="48">
        <f t="shared" si="115"/>
        <v>277</v>
      </c>
      <c r="N99" s="11">
        <f t="shared" si="116"/>
        <v>119320</v>
      </c>
      <c r="O99" s="11">
        <f t="shared" si="117"/>
        <v>75888</v>
      </c>
      <c r="P99" s="11">
        <f t="shared" si="118"/>
        <v>195208</v>
      </c>
      <c r="Q99" s="11"/>
      <c r="R99" s="11">
        <f t="shared" si="119"/>
        <v>0</v>
      </c>
      <c r="S99" s="11">
        <f t="shared" si="120"/>
        <v>195208</v>
      </c>
      <c r="T99" s="74">
        <v>28129</v>
      </c>
      <c r="U99" s="11">
        <f t="shared" si="121"/>
        <v>167079</v>
      </c>
    </row>
    <row r="100" spans="5:21" ht="18.75">
      <c r="E100" s="5" t="s">
        <v>112</v>
      </c>
      <c r="F100" s="5">
        <v>45</v>
      </c>
      <c r="G100" s="39">
        <v>110</v>
      </c>
      <c r="H100" s="5">
        <f t="shared" si="111"/>
        <v>155</v>
      </c>
      <c r="I100" s="21">
        <f t="shared" si="112"/>
        <v>124000</v>
      </c>
      <c r="J100" s="39">
        <v>89</v>
      </c>
      <c r="K100" s="21">
        <f t="shared" si="113"/>
        <v>60520</v>
      </c>
      <c r="L100" s="11">
        <f t="shared" si="114"/>
        <v>184520</v>
      </c>
      <c r="M100" s="48">
        <f t="shared" si="115"/>
        <v>244</v>
      </c>
      <c r="N100" s="11">
        <f t="shared" si="116"/>
        <v>117800</v>
      </c>
      <c r="O100" s="11">
        <f t="shared" si="117"/>
        <v>56283.600000000006</v>
      </c>
      <c r="P100" s="11">
        <f t="shared" si="118"/>
        <v>174083.6</v>
      </c>
      <c r="Q100" s="11"/>
      <c r="R100" s="11">
        <f t="shared" si="119"/>
        <v>0</v>
      </c>
      <c r="S100" s="11">
        <f t="shared" si="120"/>
        <v>174083.6</v>
      </c>
      <c r="T100" s="74">
        <v>22787</v>
      </c>
      <c r="U100" s="11">
        <f t="shared" si="121"/>
        <v>151296.6</v>
      </c>
    </row>
    <row r="101" spans="5:21" ht="18.75">
      <c r="E101" s="5" t="s">
        <v>113</v>
      </c>
      <c r="F101" s="5">
        <v>46</v>
      </c>
      <c r="G101" s="5">
        <v>84</v>
      </c>
      <c r="H101" s="5">
        <f t="shared" si="111"/>
        <v>130</v>
      </c>
      <c r="I101" s="21">
        <f t="shared" si="112"/>
        <v>104000</v>
      </c>
      <c r="J101" s="5">
        <v>81</v>
      </c>
      <c r="K101" s="21">
        <f t="shared" si="113"/>
        <v>55080</v>
      </c>
      <c r="L101" s="11">
        <f t="shared" si="114"/>
        <v>159080</v>
      </c>
      <c r="M101" s="48">
        <f t="shared" si="115"/>
        <v>211</v>
      </c>
      <c r="N101" s="11">
        <f t="shared" si="116"/>
        <v>98800</v>
      </c>
      <c r="O101" s="11">
        <f t="shared" si="117"/>
        <v>51224.4</v>
      </c>
      <c r="P101" s="11">
        <f t="shared" si="118"/>
        <v>150024.4</v>
      </c>
      <c r="Q101" s="11"/>
      <c r="R101" s="11">
        <f t="shared" si="119"/>
        <v>0</v>
      </c>
      <c r="S101" s="11">
        <f t="shared" si="120"/>
        <v>150024.4</v>
      </c>
      <c r="T101" s="74">
        <v>6780</v>
      </c>
      <c r="U101" s="11">
        <f t="shared" si="121"/>
        <v>143244.4</v>
      </c>
    </row>
    <row r="102" spans="5:21" ht="18.75">
      <c r="E102" s="5" t="s">
        <v>114</v>
      </c>
      <c r="F102" s="5">
        <v>44</v>
      </c>
      <c r="G102" s="5">
        <v>101</v>
      </c>
      <c r="H102" s="5">
        <f t="shared" si="111"/>
        <v>145</v>
      </c>
      <c r="I102" s="21">
        <f t="shared" si="112"/>
        <v>116000</v>
      </c>
      <c r="J102" s="5">
        <v>87</v>
      </c>
      <c r="K102" s="21">
        <f t="shared" si="113"/>
        <v>59160</v>
      </c>
      <c r="L102" s="11">
        <f t="shared" si="114"/>
        <v>175160</v>
      </c>
      <c r="M102" s="48">
        <f t="shared" si="115"/>
        <v>232</v>
      </c>
      <c r="N102" s="11">
        <f t="shared" si="116"/>
        <v>110200</v>
      </c>
      <c r="O102" s="11">
        <f t="shared" si="117"/>
        <v>55018.8</v>
      </c>
      <c r="P102" s="11">
        <f t="shared" si="118"/>
        <v>165218.8</v>
      </c>
      <c r="Q102" s="11"/>
      <c r="R102" s="11">
        <f t="shared" si="119"/>
        <v>0</v>
      </c>
      <c r="S102" s="11">
        <f t="shared" si="120"/>
        <v>165218.8</v>
      </c>
      <c r="T102" s="74">
        <v>9390</v>
      </c>
      <c r="U102" s="11">
        <f t="shared" si="121"/>
        <v>155828.8</v>
      </c>
    </row>
    <row r="103" spans="5:21" ht="18.75">
      <c r="E103" s="5" t="s">
        <v>115</v>
      </c>
      <c r="F103" s="5">
        <v>23</v>
      </c>
      <c r="G103" s="5">
        <v>105</v>
      </c>
      <c r="H103" s="5">
        <f t="shared" si="111"/>
        <v>128</v>
      </c>
      <c r="I103" s="21">
        <f t="shared" si="112"/>
        <v>102400</v>
      </c>
      <c r="J103" s="5">
        <v>110</v>
      </c>
      <c r="K103" s="21">
        <f t="shared" si="113"/>
        <v>74800</v>
      </c>
      <c r="L103" s="11">
        <f t="shared" si="114"/>
        <v>177200</v>
      </c>
      <c r="M103" s="48">
        <f t="shared" si="115"/>
        <v>238</v>
      </c>
      <c r="N103" s="11">
        <f t="shared" si="116"/>
        <v>97280</v>
      </c>
      <c r="O103" s="11">
        <f t="shared" si="117"/>
        <v>69564</v>
      </c>
      <c r="P103" s="11">
        <f t="shared" si="118"/>
        <v>166844</v>
      </c>
      <c r="Q103" s="11"/>
      <c r="R103" s="11">
        <f t="shared" si="119"/>
        <v>0</v>
      </c>
      <c r="S103" s="11">
        <f t="shared" si="120"/>
        <v>166844</v>
      </c>
      <c r="T103" s="74">
        <v>91959</v>
      </c>
      <c r="U103" s="11">
        <f t="shared" si="121"/>
        <v>74885</v>
      </c>
    </row>
    <row r="104" spans="5:21" ht="18.75">
      <c r="E104" s="5" t="s">
        <v>116</v>
      </c>
      <c r="F104" s="5">
        <v>46</v>
      </c>
      <c r="G104" s="5">
        <v>111</v>
      </c>
      <c r="H104" s="5">
        <f t="shared" si="111"/>
        <v>157</v>
      </c>
      <c r="I104" s="21">
        <f t="shared" si="112"/>
        <v>125600</v>
      </c>
      <c r="J104" s="5">
        <v>105</v>
      </c>
      <c r="K104" s="21">
        <f t="shared" si="113"/>
        <v>71400</v>
      </c>
      <c r="L104" s="11">
        <f t="shared" si="114"/>
        <v>197000</v>
      </c>
      <c r="M104" s="48">
        <f t="shared" si="115"/>
        <v>262</v>
      </c>
      <c r="N104" s="11">
        <f t="shared" si="116"/>
        <v>119320</v>
      </c>
      <c r="O104" s="11">
        <f t="shared" si="117"/>
        <v>66402</v>
      </c>
      <c r="P104" s="11">
        <f t="shared" si="118"/>
        <v>185722</v>
      </c>
      <c r="Q104" s="11"/>
      <c r="R104" s="11">
        <f t="shared" si="119"/>
        <v>0</v>
      </c>
      <c r="S104" s="11">
        <f t="shared" si="120"/>
        <v>185722</v>
      </c>
      <c r="T104" s="74">
        <v>38645</v>
      </c>
      <c r="U104" s="11">
        <f t="shared" si="121"/>
        <v>147077</v>
      </c>
    </row>
    <row r="105" spans="5:21" ht="18.75">
      <c r="E105" s="5" t="s">
        <v>117</v>
      </c>
      <c r="F105" s="5">
        <v>23</v>
      </c>
      <c r="G105" s="39">
        <v>118</v>
      </c>
      <c r="H105" s="5">
        <f t="shared" si="111"/>
        <v>141</v>
      </c>
      <c r="I105" s="21">
        <f t="shared" si="112"/>
        <v>112800</v>
      </c>
      <c r="J105" s="39">
        <v>135</v>
      </c>
      <c r="K105" s="21">
        <f t="shared" si="113"/>
        <v>91800</v>
      </c>
      <c r="L105" s="11">
        <f t="shared" si="114"/>
        <v>204600</v>
      </c>
      <c r="M105" s="48">
        <f t="shared" si="115"/>
        <v>276</v>
      </c>
      <c r="N105" s="11">
        <f t="shared" si="116"/>
        <v>107160</v>
      </c>
      <c r="O105" s="11">
        <f t="shared" si="117"/>
        <v>85374</v>
      </c>
      <c r="P105" s="11">
        <f t="shared" si="118"/>
        <v>192534</v>
      </c>
      <c r="Q105" s="11"/>
      <c r="R105" s="11">
        <f t="shared" si="119"/>
        <v>0</v>
      </c>
      <c r="S105" s="11">
        <f t="shared" si="120"/>
        <v>192534</v>
      </c>
      <c r="T105" s="74">
        <v>49352</v>
      </c>
      <c r="U105" s="11">
        <f t="shared" si="121"/>
        <v>143182</v>
      </c>
    </row>
    <row r="106" spans="5:21" ht="18.75">
      <c r="E106" s="5" t="s">
        <v>118</v>
      </c>
      <c r="F106" s="5"/>
      <c r="G106" s="5">
        <v>61</v>
      </c>
      <c r="H106" s="5">
        <f t="shared" si="111"/>
        <v>61</v>
      </c>
      <c r="I106" s="21">
        <f t="shared" si="112"/>
        <v>48800</v>
      </c>
      <c r="J106" s="5">
        <v>46</v>
      </c>
      <c r="K106" s="21">
        <f t="shared" si="113"/>
        <v>31280</v>
      </c>
      <c r="L106" s="11">
        <f t="shared" si="114"/>
        <v>80080</v>
      </c>
      <c r="M106" s="48">
        <f t="shared" si="115"/>
        <v>107</v>
      </c>
      <c r="N106" s="11">
        <f t="shared" si="116"/>
        <v>46360</v>
      </c>
      <c r="O106" s="11">
        <f t="shared" si="117"/>
        <v>29090.4</v>
      </c>
      <c r="P106" s="11">
        <f t="shared" si="118"/>
        <v>75450.4</v>
      </c>
      <c r="Q106" s="11"/>
      <c r="R106" s="11">
        <f t="shared" si="119"/>
        <v>0</v>
      </c>
      <c r="S106" s="11">
        <f t="shared" si="120"/>
        <v>75450.4</v>
      </c>
      <c r="T106" s="74">
        <v>10280</v>
      </c>
      <c r="U106" s="11">
        <f t="shared" si="121"/>
        <v>65170.399999999994</v>
      </c>
    </row>
    <row r="107" spans="5:21" ht="18.75">
      <c r="E107" s="5" t="s">
        <v>119</v>
      </c>
      <c r="F107" s="5"/>
      <c r="G107" s="5">
        <v>111</v>
      </c>
      <c r="H107" s="5">
        <f t="shared" si="111"/>
        <v>111</v>
      </c>
      <c r="I107" s="21">
        <f t="shared" si="112"/>
        <v>88800</v>
      </c>
      <c r="J107" s="5">
        <v>76</v>
      </c>
      <c r="K107" s="21">
        <f t="shared" si="113"/>
        <v>51680</v>
      </c>
      <c r="L107" s="11">
        <f t="shared" si="114"/>
        <v>140480</v>
      </c>
      <c r="M107" s="48">
        <f t="shared" si="115"/>
        <v>187</v>
      </c>
      <c r="N107" s="11">
        <f t="shared" si="116"/>
        <v>84360</v>
      </c>
      <c r="O107" s="11">
        <f t="shared" si="117"/>
        <v>48062.4</v>
      </c>
      <c r="P107" s="11">
        <f t="shared" si="118"/>
        <v>132422.4</v>
      </c>
      <c r="Q107" s="11">
        <v>10000</v>
      </c>
      <c r="R107" s="11">
        <f t="shared" si="119"/>
        <v>10000</v>
      </c>
      <c r="S107" s="11">
        <f t="shared" si="120"/>
        <v>142422.4</v>
      </c>
      <c r="T107" s="74">
        <v>12983</v>
      </c>
      <c r="U107" s="11">
        <f t="shared" si="121"/>
        <v>129439.4</v>
      </c>
    </row>
    <row r="108" spans="5:21" ht="18.75">
      <c r="E108" s="5" t="s">
        <v>120</v>
      </c>
      <c r="F108" s="5">
        <v>46</v>
      </c>
      <c r="G108" s="5">
        <v>89</v>
      </c>
      <c r="H108" s="5">
        <f t="shared" si="111"/>
        <v>135</v>
      </c>
      <c r="I108" s="21">
        <f t="shared" si="112"/>
        <v>108000</v>
      </c>
      <c r="J108" s="5">
        <v>88</v>
      </c>
      <c r="K108" s="21">
        <f t="shared" si="113"/>
        <v>59840</v>
      </c>
      <c r="L108" s="11">
        <f t="shared" si="114"/>
        <v>167840</v>
      </c>
      <c r="M108" s="48">
        <f t="shared" si="115"/>
        <v>223</v>
      </c>
      <c r="N108" s="11">
        <f t="shared" si="116"/>
        <v>102600</v>
      </c>
      <c r="O108" s="11">
        <f t="shared" si="117"/>
        <v>55651.200000000004</v>
      </c>
      <c r="P108" s="11">
        <f t="shared" si="118"/>
        <v>158251.2</v>
      </c>
      <c r="Q108" s="11"/>
      <c r="R108" s="11">
        <f t="shared" si="119"/>
        <v>0</v>
      </c>
      <c r="S108" s="11">
        <f t="shared" si="120"/>
        <v>158251.2</v>
      </c>
      <c r="T108" s="74">
        <v>72249</v>
      </c>
      <c r="U108" s="11">
        <f t="shared" si="121"/>
        <v>86002.20000000001</v>
      </c>
    </row>
    <row r="109" spans="5:21" ht="18.75">
      <c r="E109" s="5" t="s">
        <v>121</v>
      </c>
      <c r="F109" s="5">
        <v>42</v>
      </c>
      <c r="G109" s="39">
        <v>82</v>
      </c>
      <c r="H109" s="5">
        <f t="shared" si="111"/>
        <v>124</v>
      </c>
      <c r="I109" s="21">
        <f t="shared" si="112"/>
        <v>99200</v>
      </c>
      <c r="J109" s="39">
        <v>55</v>
      </c>
      <c r="K109" s="21">
        <f t="shared" si="113"/>
        <v>37400</v>
      </c>
      <c r="L109" s="11">
        <f t="shared" si="114"/>
        <v>136600</v>
      </c>
      <c r="M109" s="48">
        <f t="shared" si="115"/>
        <v>179</v>
      </c>
      <c r="N109" s="11">
        <f t="shared" si="116"/>
        <v>94240</v>
      </c>
      <c r="O109" s="11">
        <f t="shared" si="117"/>
        <v>34782</v>
      </c>
      <c r="P109" s="11">
        <f t="shared" si="118"/>
        <v>129022</v>
      </c>
      <c r="Q109" s="11"/>
      <c r="R109" s="11">
        <f t="shared" si="119"/>
        <v>0</v>
      </c>
      <c r="S109" s="11">
        <f t="shared" si="120"/>
        <v>129022</v>
      </c>
      <c r="T109" s="74">
        <v>33700</v>
      </c>
      <c r="U109" s="11">
        <f t="shared" si="121"/>
        <v>95322</v>
      </c>
    </row>
    <row r="110" spans="5:21" ht="18.75">
      <c r="E110" s="5" t="s">
        <v>122</v>
      </c>
      <c r="F110" s="5">
        <v>47</v>
      </c>
      <c r="G110" s="5">
        <v>92</v>
      </c>
      <c r="H110" s="5">
        <f t="shared" si="111"/>
        <v>139</v>
      </c>
      <c r="I110" s="21">
        <f t="shared" si="112"/>
        <v>111200</v>
      </c>
      <c r="J110" s="5">
        <v>73</v>
      </c>
      <c r="K110" s="21">
        <f t="shared" si="113"/>
        <v>49640</v>
      </c>
      <c r="L110" s="11">
        <f t="shared" si="114"/>
        <v>160840</v>
      </c>
      <c r="M110" s="48">
        <f t="shared" si="115"/>
        <v>212</v>
      </c>
      <c r="N110" s="11">
        <f t="shared" si="116"/>
        <v>105640</v>
      </c>
      <c r="O110" s="11">
        <f t="shared" si="117"/>
        <v>46165.200000000004</v>
      </c>
      <c r="P110" s="11">
        <f t="shared" si="118"/>
        <v>151805.2</v>
      </c>
      <c r="Q110" s="11">
        <v>10000</v>
      </c>
      <c r="R110" s="11">
        <f t="shared" si="119"/>
        <v>10000</v>
      </c>
      <c r="S110" s="11">
        <f t="shared" si="120"/>
        <v>161805.2</v>
      </c>
      <c r="T110" s="74">
        <v>28795</v>
      </c>
      <c r="U110" s="11">
        <f t="shared" si="121"/>
        <v>133010.2</v>
      </c>
    </row>
    <row r="111" spans="5:21" ht="15.75">
      <c r="E111" s="39" t="s">
        <v>123</v>
      </c>
      <c r="F111" s="40">
        <f aca="true" t="shared" si="122" ref="F111:M111">SUM(F112:F130)</f>
        <v>754</v>
      </c>
      <c r="G111" s="40">
        <f t="shared" si="122"/>
        <v>1975</v>
      </c>
      <c r="H111" s="40">
        <f t="shared" si="122"/>
        <v>2729</v>
      </c>
      <c r="I111" s="39">
        <f t="shared" si="122"/>
        <v>2183200</v>
      </c>
      <c r="J111" s="40">
        <f t="shared" si="122"/>
        <v>1818</v>
      </c>
      <c r="K111" s="39">
        <f t="shared" si="122"/>
        <v>1236240</v>
      </c>
      <c r="L111" s="39">
        <f t="shared" si="122"/>
        <v>3419440</v>
      </c>
      <c r="M111" s="39">
        <f t="shared" si="122"/>
        <v>4547</v>
      </c>
      <c r="N111" s="39"/>
      <c r="O111" s="39"/>
      <c r="P111" s="39"/>
      <c r="Q111" s="39"/>
      <c r="R111" s="39"/>
      <c r="S111" s="39"/>
      <c r="T111" s="39"/>
      <c r="U111" s="39"/>
    </row>
    <row r="112" spans="5:21" ht="18.75">
      <c r="E112" s="5" t="s">
        <v>124</v>
      </c>
      <c r="F112" s="5">
        <v>45</v>
      </c>
      <c r="G112" s="5">
        <v>61</v>
      </c>
      <c r="H112" s="5">
        <f aca="true" t="shared" si="123" ref="H112:H130">F112+G112</f>
        <v>106</v>
      </c>
      <c r="I112" s="21">
        <f aca="true" t="shared" si="124" ref="I112:I130">H112*800</f>
        <v>84800</v>
      </c>
      <c r="J112" s="5">
        <v>59</v>
      </c>
      <c r="K112" s="21">
        <f aca="true" t="shared" si="125" ref="K112:K130">J112*680</f>
        <v>40120</v>
      </c>
      <c r="L112" s="11">
        <f aca="true" t="shared" si="126" ref="L112:L130">I112+K112</f>
        <v>124920</v>
      </c>
      <c r="M112" s="48">
        <f aca="true" t="shared" si="127" ref="M112:M130">H112+J112</f>
        <v>165</v>
      </c>
      <c r="N112" s="11">
        <f aca="true" t="shared" si="128" ref="N112:N130">I112*95%</f>
        <v>80560</v>
      </c>
      <c r="O112" s="11">
        <f aca="true" t="shared" si="129" ref="O112:O130">K112*93%</f>
        <v>37311.6</v>
      </c>
      <c r="P112" s="11">
        <f aca="true" t="shared" si="130" ref="P112:P130">SUM(N112:O112)</f>
        <v>117871.6</v>
      </c>
      <c r="Q112" s="11"/>
      <c r="R112" s="11">
        <f aca="true" t="shared" si="131" ref="R112:R130">Q112</f>
        <v>0</v>
      </c>
      <c r="S112" s="11">
        <f aca="true" t="shared" si="132" ref="S112:S130">P112+R112</f>
        <v>117871.6</v>
      </c>
      <c r="T112" s="74">
        <v>15802</v>
      </c>
      <c r="U112" s="11">
        <f aca="true" t="shared" si="133" ref="U112:U130">S112-T112</f>
        <v>102069.6</v>
      </c>
    </row>
    <row r="113" spans="5:21" ht="18.75">
      <c r="E113" s="5" t="s">
        <v>125</v>
      </c>
      <c r="F113" s="5">
        <v>46</v>
      </c>
      <c r="G113" s="5">
        <v>86</v>
      </c>
      <c r="H113" s="5">
        <f t="shared" si="123"/>
        <v>132</v>
      </c>
      <c r="I113" s="21">
        <f t="shared" si="124"/>
        <v>105600</v>
      </c>
      <c r="J113" s="5">
        <v>110</v>
      </c>
      <c r="K113" s="21">
        <f t="shared" si="125"/>
        <v>74800</v>
      </c>
      <c r="L113" s="11">
        <f t="shared" si="126"/>
        <v>180400</v>
      </c>
      <c r="M113" s="48">
        <f t="shared" si="127"/>
        <v>242</v>
      </c>
      <c r="N113" s="11">
        <f t="shared" si="128"/>
        <v>100320</v>
      </c>
      <c r="O113" s="11">
        <f t="shared" si="129"/>
        <v>69564</v>
      </c>
      <c r="P113" s="11">
        <f t="shared" si="130"/>
        <v>169884</v>
      </c>
      <c r="Q113" s="11"/>
      <c r="R113" s="11">
        <f t="shared" si="131"/>
        <v>0</v>
      </c>
      <c r="S113" s="11">
        <f t="shared" si="132"/>
        <v>169884</v>
      </c>
      <c r="T113" s="74">
        <v>40057</v>
      </c>
      <c r="U113" s="11">
        <f t="shared" si="133"/>
        <v>129827</v>
      </c>
    </row>
    <row r="114" spans="5:21" ht="18.75">
      <c r="E114" s="5" t="s">
        <v>126</v>
      </c>
      <c r="F114" s="5">
        <v>22</v>
      </c>
      <c r="G114" s="5">
        <v>112</v>
      </c>
      <c r="H114" s="5">
        <f t="shared" si="123"/>
        <v>134</v>
      </c>
      <c r="I114" s="21">
        <f t="shared" si="124"/>
        <v>107200</v>
      </c>
      <c r="J114" s="39">
        <v>84</v>
      </c>
      <c r="K114" s="21">
        <f t="shared" si="125"/>
        <v>57120</v>
      </c>
      <c r="L114" s="11">
        <f t="shared" si="126"/>
        <v>164320</v>
      </c>
      <c r="M114" s="48">
        <f t="shared" si="127"/>
        <v>218</v>
      </c>
      <c r="N114" s="11">
        <f t="shared" si="128"/>
        <v>101840</v>
      </c>
      <c r="O114" s="11">
        <f t="shared" si="129"/>
        <v>53121.600000000006</v>
      </c>
      <c r="P114" s="11">
        <f t="shared" si="130"/>
        <v>154961.6</v>
      </c>
      <c r="Q114" s="11"/>
      <c r="R114" s="11">
        <f t="shared" si="131"/>
        <v>0</v>
      </c>
      <c r="S114" s="11">
        <f t="shared" si="132"/>
        <v>154961.6</v>
      </c>
      <c r="T114" s="74">
        <v>48816</v>
      </c>
      <c r="U114" s="11">
        <f t="shared" si="133"/>
        <v>106145.6</v>
      </c>
    </row>
    <row r="115" spans="5:21" ht="18.75">
      <c r="E115" s="5" t="s">
        <v>127</v>
      </c>
      <c r="F115" s="5">
        <v>23</v>
      </c>
      <c r="G115" s="39">
        <v>75</v>
      </c>
      <c r="H115" s="5">
        <f t="shared" si="123"/>
        <v>98</v>
      </c>
      <c r="I115" s="21">
        <f t="shared" si="124"/>
        <v>78400</v>
      </c>
      <c r="J115" s="39">
        <v>57</v>
      </c>
      <c r="K115" s="21">
        <f t="shared" si="125"/>
        <v>38760</v>
      </c>
      <c r="L115" s="11">
        <f t="shared" si="126"/>
        <v>117160</v>
      </c>
      <c r="M115" s="48">
        <f t="shared" si="127"/>
        <v>155</v>
      </c>
      <c r="N115" s="11">
        <f t="shared" si="128"/>
        <v>74480</v>
      </c>
      <c r="O115" s="11">
        <f t="shared" si="129"/>
        <v>36046.8</v>
      </c>
      <c r="P115" s="11">
        <f t="shared" si="130"/>
        <v>110526.8</v>
      </c>
      <c r="Q115" s="11">
        <v>10000</v>
      </c>
      <c r="R115" s="11">
        <f t="shared" si="131"/>
        <v>10000</v>
      </c>
      <c r="S115" s="11">
        <f t="shared" si="132"/>
        <v>120526.8</v>
      </c>
      <c r="T115" s="74">
        <v>5479</v>
      </c>
      <c r="U115" s="11">
        <f t="shared" si="133"/>
        <v>115047.8</v>
      </c>
    </row>
    <row r="116" spans="5:21" ht="18.75">
      <c r="E116" s="5" t="s">
        <v>128</v>
      </c>
      <c r="F116" s="5">
        <v>22</v>
      </c>
      <c r="G116" s="39">
        <v>114</v>
      </c>
      <c r="H116" s="5">
        <f t="shared" si="123"/>
        <v>136</v>
      </c>
      <c r="I116" s="21">
        <f t="shared" si="124"/>
        <v>108800</v>
      </c>
      <c r="J116" s="39">
        <v>89</v>
      </c>
      <c r="K116" s="21">
        <f t="shared" si="125"/>
        <v>60520</v>
      </c>
      <c r="L116" s="11">
        <f t="shared" si="126"/>
        <v>169320</v>
      </c>
      <c r="M116" s="48">
        <f t="shared" si="127"/>
        <v>225</v>
      </c>
      <c r="N116" s="11">
        <f t="shared" si="128"/>
        <v>103360</v>
      </c>
      <c r="O116" s="11">
        <f t="shared" si="129"/>
        <v>56283.600000000006</v>
      </c>
      <c r="P116" s="11">
        <f t="shared" si="130"/>
        <v>159643.6</v>
      </c>
      <c r="Q116" s="11"/>
      <c r="R116" s="11">
        <f t="shared" si="131"/>
        <v>0</v>
      </c>
      <c r="S116" s="11">
        <f t="shared" si="132"/>
        <v>159643.6</v>
      </c>
      <c r="T116" s="74">
        <v>766</v>
      </c>
      <c r="U116" s="11">
        <f t="shared" si="133"/>
        <v>158877.6</v>
      </c>
    </row>
    <row r="117" spans="5:21" ht="18.75">
      <c r="E117" s="5" t="s">
        <v>129</v>
      </c>
      <c r="F117" s="5">
        <v>46</v>
      </c>
      <c r="G117" s="39">
        <v>109</v>
      </c>
      <c r="H117" s="5">
        <f t="shared" si="123"/>
        <v>155</v>
      </c>
      <c r="I117" s="21">
        <f t="shared" si="124"/>
        <v>124000</v>
      </c>
      <c r="J117" s="39">
        <v>76</v>
      </c>
      <c r="K117" s="21">
        <f t="shared" si="125"/>
        <v>51680</v>
      </c>
      <c r="L117" s="11">
        <f t="shared" si="126"/>
        <v>175680</v>
      </c>
      <c r="M117" s="48">
        <f t="shared" si="127"/>
        <v>231</v>
      </c>
      <c r="N117" s="11">
        <f t="shared" si="128"/>
        <v>117800</v>
      </c>
      <c r="O117" s="11">
        <f t="shared" si="129"/>
        <v>48062.4</v>
      </c>
      <c r="P117" s="11">
        <f t="shared" si="130"/>
        <v>165862.4</v>
      </c>
      <c r="Q117" s="11"/>
      <c r="R117" s="11">
        <f t="shared" si="131"/>
        <v>0</v>
      </c>
      <c r="S117" s="11">
        <f t="shared" si="132"/>
        <v>165862.4</v>
      </c>
      <c r="T117" s="74">
        <v>2500</v>
      </c>
      <c r="U117" s="11">
        <f t="shared" si="133"/>
        <v>163362.4</v>
      </c>
    </row>
    <row r="118" spans="5:21" ht="18.75">
      <c r="E118" s="5" t="s">
        <v>130</v>
      </c>
      <c r="F118" s="5">
        <v>46</v>
      </c>
      <c r="G118" s="39">
        <v>62</v>
      </c>
      <c r="H118" s="5">
        <f t="shared" si="123"/>
        <v>108</v>
      </c>
      <c r="I118" s="21">
        <f t="shared" si="124"/>
        <v>86400</v>
      </c>
      <c r="J118" s="39">
        <v>83</v>
      </c>
      <c r="K118" s="21">
        <f t="shared" si="125"/>
        <v>56440</v>
      </c>
      <c r="L118" s="11">
        <f t="shared" si="126"/>
        <v>142840</v>
      </c>
      <c r="M118" s="48">
        <f t="shared" si="127"/>
        <v>191</v>
      </c>
      <c r="N118" s="11">
        <f t="shared" si="128"/>
        <v>82080</v>
      </c>
      <c r="O118" s="11">
        <f t="shared" si="129"/>
        <v>52489.200000000004</v>
      </c>
      <c r="P118" s="11">
        <f t="shared" si="130"/>
        <v>134569.2</v>
      </c>
      <c r="Q118" s="11"/>
      <c r="R118" s="11">
        <f t="shared" si="131"/>
        <v>0</v>
      </c>
      <c r="S118" s="11">
        <f t="shared" si="132"/>
        <v>134569.2</v>
      </c>
      <c r="T118" s="74">
        <v>0</v>
      </c>
      <c r="U118" s="11">
        <f t="shared" si="133"/>
        <v>134569.2</v>
      </c>
    </row>
    <row r="119" spans="5:21" ht="18.75">
      <c r="E119" s="5" t="s">
        <v>131</v>
      </c>
      <c r="F119" s="5">
        <v>46</v>
      </c>
      <c r="G119" s="5">
        <v>159</v>
      </c>
      <c r="H119" s="5">
        <f t="shared" si="123"/>
        <v>205</v>
      </c>
      <c r="I119" s="21">
        <f t="shared" si="124"/>
        <v>164000</v>
      </c>
      <c r="J119" s="5">
        <v>113</v>
      </c>
      <c r="K119" s="21">
        <f t="shared" si="125"/>
        <v>76840</v>
      </c>
      <c r="L119" s="11">
        <f t="shared" si="126"/>
        <v>240840</v>
      </c>
      <c r="M119" s="48">
        <f t="shared" si="127"/>
        <v>318</v>
      </c>
      <c r="N119" s="11">
        <f t="shared" si="128"/>
        <v>155800</v>
      </c>
      <c r="O119" s="11">
        <f t="shared" si="129"/>
        <v>71461.2</v>
      </c>
      <c r="P119" s="11">
        <f t="shared" si="130"/>
        <v>227261.2</v>
      </c>
      <c r="Q119" s="11">
        <v>10000</v>
      </c>
      <c r="R119" s="11">
        <f t="shared" si="131"/>
        <v>10000</v>
      </c>
      <c r="S119" s="11">
        <f t="shared" si="132"/>
        <v>237261.2</v>
      </c>
      <c r="T119" s="74">
        <v>37182</v>
      </c>
      <c r="U119" s="11">
        <f t="shared" si="133"/>
        <v>200079.2</v>
      </c>
    </row>
    <row r="120" spans="5:21" ht="18.75">
      <c r="E120" s="5" t="s">
        <v>132</v>
      </c>
      <c r="F120" s="5">
        <v>70</v>
      </c>
      <c r="G120" s="5">
        <v>245</v>
      </c>
      <c r="H120" s="5">
        <f t="shared" si="123"/>
        <v>315</v>
      </c>
      <c r="I120" s="21">
        <f t="shared" si="124"/>
        <v>252000</v>
      </c>
      <c r="J120" s="5">
        <v>197</v>
      </c>
      <c r="K120" s="21">
        <f t="shared" si="125"/>
        <v>133960</v>
      </c>
      <c r="L120" s="11">
        <f t="shared" si="126"/>
        <v>385960</v>
      </c>
      <c r="M120" s="48">
        <f t="shared" si="127"/>
        <v>512</v>
      </c>
      <c r="N120" s="11">
        <f t="shared" si="128"/>
        <v>239400</v>
      </c>
      <c r="O120" s="11">
        <f t="shared" si="129"/>
        <v>124582.8</v>
      </c>
      <c r="P120" s="11">
        <f t="shared" si="130"/>
        <v>363982.8</v>
      </c>
      <c r="Q120" s="11">
        <v>10000</v>
      </c>
      <c r="R120" s="11">
        <f t="shared" si="131"/>
        <v>10000</v>
      </c>
      <c r="S120" s="11">
        <f t="shared" si="132"/>
        <v>373982.8</v>
      </c>
      <c r="T120" s="74">
        <v>73241</v>
      </c>
      <c r="U120" s="11">
        <f t="shared" si="133"/>
        <v>300741.8</v>
      </c>
    </row>
    <row r="121" spans="5:21" ht="18.75">
      <c r="E121" s="5" t="s">
        <v>133</v>
      </c>
      <c r="F121" s="5">
        <v>22</v>
      </c>
      <c r="G121" s="5">
        <v>84</v>
      </c>
      <c r="H121" s="5">
        <f t="shared" si="123"/>
        <v>106</v>
      </c>
      <c r="I121" s="21">
        <f t="shared" si="124"/>
        <v>84800</v>
      </c>
      <c r="J121" s="5">
        <v>56</v>
      </c>
      <c r="K121" s="21">
        <f t="shared" si="125"/>
        <v>38080</v>
      </c>
      <c r="L121" s="11">
        <f t="shared" si="126"/>
        <v>122880</v>
      </c>
      <c r="M121" s="48">
        <f t="shared" si="127"/>
        <v>162</v>
      </c>
      <c r="N121" s="11">
        <f t="shared" si="128"/>
        <v>80560</v>
      </c>
      <c r="O121" s="11">
        <f t="shared" si="129"/>
        <v>35414.4</v>
      </c>
      <c r="P121" s="11">
        <f t="shared" si="130"/>
        <v>115974.4</v>
      </c>
      <c r="Q121" s="11">
        <v>10000</v>
      </c>
      <c r="R121" s="11">
        <f t="shared" si="131"/>
        <v>10000</v>
      </c>
      <c r="S121" s="11">
        <f t="shared" si="132"/>
        <v>125974.4</v>
      </c>
      <c r="T121" s="74">
        <v>46193</v>
      </c>
      <c r="U121" s="11">
        <f t="shared" si="133"/>
        <v>79781.4</v>
      </c>
    </row>
    <row r="122" spans="5:21" ht="18.75">
      <c r="E122" s="5" t="s">
        <v>134</v>
      </c>
      <c r="F122" s="5">
        <v>48</v>
      </c>
      <c r="G122" s="5">
        <v>115</v>
      </c>
      <c r="H122" s="5">
        <f t="shared" si="123"/>
        <v>163</v>
      </c>
      <c r="I122" s="21">
        <f t="shared" si="124"/>
        <v>130400</v>
      </c>
      <c r="J122" s="5">
        <v>119</v>
      </c>
      <c r="K122" s="21">
        <f t="shared" si="125"/>
        <v>80920</v>
      </c>
      <c r="L122" s="11">
        <f t="shared" si="126"/>
        <v>211320</v>
      </c>
      <c r="M122" s="48">
        <f t="shared" si="127"/>
        <v>282</v>
      </c>
      <c r="N122" s="11">
        <f t="shared" si="128"/>
        <v>123880</v>
      </c>
      <c r="O122" s="11">
        <f t="shared" si="129"/>
        <v>75255.6</v>
      </c>
      <c r="P122" s="11">
        <f t="shared" si="130"/>
        <v>199135.6</v>
      </c>
      <c r="Q122" s="11">
        <v>10000</v>
      </c>
      <c r="R122" s="11">
        <f t="shared" si="131"/>
        <v>10000</v>
      </c>
      <c r="S122" s="11">
        <f t="shared" si="132"/>
        <v>209135.6</v>
      </c>
      <c r="T122" s="74">
        <v>36271</v>
      </c>
      <c r="U122" s="11">
        <f t="shared" si="133"/>
        <v>172864.6</v>
      </c>
    </row>
    <row r="123" spans="5:21" ht="18.75">
      <c r="E123" s="5" t="s">
        <v>135</v>
      </c>
      <c r="F123" s="5">
        <v>46</v>
      </c>
      <c r="G123" s="39">
        <v>109</v>
      </c>
      <c r="H123" s="5">
        <f t="shared" si="123"/>
        <v>155</v>
      </c>
      <c r="I123" s="21">
        <f t="shared" si="124"/>
        <v>124000</v>
      </c>
      <c r="J123" s="39">
        <v>112</v>
      </c>
      <c r="K123" s="21">
        <f t="shared" si="125"/>
        <v>76160</v>
      </c>
      <c r="L123" s="11">
        <f t="shared" si="126"/>
        <v>200160</v>
      </c>
      <c r="M123" s="48">
        <f t="shared" si="127"/>
        <v>267</v>
      </c>
      <c r="N123" s="11">
        <f t="shared" si="128"/>
        <v>117800</v>
      </c>
      <c r="O123" s="11">
        <f t="shared" si="129"/>
        <v>70828.8</v>
      </c>
      <c r="P123" s="11">
        <f t="shared" si="130"/>
        <v>188628.8</v>
      </c>
      <c r="Q123" s="11">
        <v>10000</v>
      </c>
      <c r="R123" s="11">
        <f t="shared" si="131"/>
        <v>10000</v>
      </c>
      <c r="S123" s="11">
        <f t="shared" si="132"/>
        <v>198628.8</v>
      </c>
      <c r="T123" s="74">
        <v>25279</v>
      </c>
      <c r="U123" s="11">
        <f t="shared" si="133"/>
        <v>173349.8</v>
      </c>
    </row>
    <row r="124" spans="5:21" ht="18.75">
      <c r="E124" s="5" t="s">
        <v>136</v>
      </c>
      <c r="F124" s="5">
        <v>23</v>
      </c>
      <c r="G124" s="39">
        <v>62</v>
      </c>
      <c r="H124" s="5">
        <f t="shared" si="123"/>
        <v>85</v>
      </c>
      <c r="I124" s="21">
        <f t="shared" si="124"/>
        <v>68000</v>
      </c>
      <c r="J124" s="39">
        <v>109</v>
      </c>
      <c r="K124" s="21">
        <f t="shared" si="125"/>
        <v>74120</v>
      </c>
      <c r="L124" s="11">
        <f t="shared" si="126"/>
        <v>142120</v>
      </c>
      <c r="M124" s="48">
        <f t="shared" si="127"/>
        <v>194</v>
      </c>
      <c r="N124" s="11">
        <f t="shared" si="128"/>
        <v>64600</v>
      </c>
      <c r="O124" s="11">
        <f t="shared" si="129"/>
        <v>68931.6</v>
      </c>
      <c r="P124" s="11">
        <f t="shared" si="130"/>
        <v>133531.6</v>
      </c>
      <c r="Q124" s="11"/>
      <c r="R124" s="11">
        <f t="shared" si="131"/>
        <v>0</v>
      </c>
      <c r="S124" s="11">
        <f t="shared" si="132"/>
        <v>133531.6</v>
      </c>
      <c r="T124" s="74">
        <v>256</v>
      </c>
      <c r="U124" s="11">
        <f t="shared" si="133"/>
        <v>133275.6</v>
      </c>
    </row>
    <row r="125" spans="5:21" ht="18.75">
      <c r="E125" s="5" t="s">
        <v>137</v>
      </c>
      <c r="F125" s="5">
        <v>44</v>
      </c>
      <c r="G125" s="5">
        <v>79</v>
      </c>
      <c r="H125" s="5">
        <f t="shared" si="123"/>
        <v>123</v>
      </c>
      <c r="I125" s="21">
        <f t="shared" si="124"/>
        <v>98400</v>
      </c>
      <c r="J125" s="5">
        <v>82</v>
      </c>
      <c r="K125" s="21">
        <f t="shared" si="125"/>
        <v>55760</v>
      </c>
      <c r="L125" s="11">
        <f t="shared" si="126"/>
        <v>154160</v>
      </c>
      <c r="M125" s="48">
        <f t="shared" si="127"/>
        <v>205</v>
      </c>
      <c r="N125" s="11">
        <f t="shared" si="128"/>
        <v>93480</v>
      </c>
      <c r="O125" s="11">
        <f t="shared" si="129"/>
        <v>51856.8</v>
      </c>
      <c r="P125" s="11">
        <f t="shared" si="130"/>
        <v>145336.8</v>
      </c>
      <c r="Q125" s="11"/>
      <c r="R125" s="11">
        <f t="shared" si="131"/>
        <v>0</v>
      </c>
      <c r="S125" s="11">
        <f t="shared" si="132"/>
        <v>145336.8</v>
      </c>
      <c r="T125" s="74">
        <v>4157</v>
      </c>
      <c r="U125" s="11">
        <f t="shared" si="133"/>
        <v>141179.8</v>
      </c>
    </row>
    <row r="126" spans="5:21" ht="18.75">
      <c r="E126" s="5" t="s">
        <v>138</v>
      </c>
      <c r="F126" s="5">
        <v>46</v>
      </c>
      <c r="G126" s="39">
        <v>111</v>
      </c>
      <c r="H126" s="5">
        <f t="shared" si="123"/>
        <v>157</v>
      </c>
      <c r="I126" s="21">
        <f t="shared" si="124"/>
        <v>125600</v>
      </c>
      <c r="J126" s="39">
        <v>102</v>
      </c>
      <c r="K126" s="21">
        <f t="shared" si="125"/>
        <v>69360</v>
      </c>
      <c r="L126" s="11">
        <f t="shared" si="126"/>
        <v>194960</v>
      </c>
      <c r="M126" s="48">
        <f t="shared" si="127"/>
        <v>259</v>
      </c>
      <c r="N126" s="11">
        <f t="shared" si="128"/>
        <v>119320</v>
      </c>
      <c r="O126" s="11">
        <f t="shared" si="129"/>
        <v>64504.8</v>
      </c>
      <c r="P126" s="11">
        <f t="shared" si="130"/>
        <v>183824.8</v>
      </c>
      <c r="Q126" s="11">
        <v>10000</v>
      </c>
      <c r="R126" s="11">
        <f t="shared" si="131"/>
        <v>10000</v>
      </c>
      <c r="S126" s="11">
        <f t="shared" si="132"/>
        <v>193824.8</v>
      </c>
      <c r="T126" s="74">
        <v>15000</v>
      </c>
      <c r="U126" s="11">
        <f t="shared" si="133"/>
        <v>178824.8</v>
      </c>
    </row>
    <row r="127" spans="5:21" ht="18.75">
      <c r="E127" s="5" t="s">
        <v>139</v>
      </c>
      <c r="F127" s="5">
        <v>46</v>
      </c>
      <c r="G127" s="39">
        <v>57</v>
      </c>
      <c r="H127" s="5">
        <f t="shared" si="123"/>
        <v>103</v>
      </c>
      <c r="I127" s="21">
        <f t="shared" si="124"/>
        <v>82400</v>
      </c>
      <c r="J127" s="39">
        <v>106</v>
      </c>
      <c r="K127" s="21">
        <f t="shared" si="125"/>
        <v>72080</v>
      </c>
      <c r="L127" s="11">
        <f t="shared" si="126"/>
        <v>154480</v>
      </c>
      <c r="M127" s="48">
        <f t="shared" si="127"/>
        <v>209</v>
      </c>
      <c r="N127" s="11">
        <f t="shared" si="128"/>
        <v>78280</v>
      </c>
      <c r="O127" s="11">
        <f t="shared" si="129"/>
        <v>67034.40000000001</v>
      </c>
      <c r="P127" s="11">
        <f t="shared" si="130"/>
        <v>145314.40000000002</v>
      </c>
      <c r="Q127" s="11">
        <v>10000</v>
      </c>
      <c r="R127" s="11">
        <f t="shared" si="131"/>
        <v>10000</v>
      </c>
      <c r="S127" s="11">
        <f t="shared" si="132"/>
        <v>155314.40000000002</v>
      </c>
      <c r="T127" s="74">
        <v>28000</v>
      </c>
      <c r="U127" s="11">
        <f t="shared" si="133"/>
        <v>127314.40000000002</v>
      </c>
    </row>
    <row r="128" spans="5:21" ht="18.75">
      <c r="E128" s="5" t="s">
        <v>140</v>
      </c>
      <c r="F128" s="5">
        <v>44</v>
      </c>
      <c r="G128" s="5">
        <v>111</v>
      </c>
      <c r="H128" s="5">
        <f t="shared" si="123"/>
        <v>155</v>
      </c>
      <c r="I128" s="21">
        <f t="shared" si="124"/>
        <v>124000</v>
      </c>
      <c r="J128" s="5">
        <v>81</v>
      </c>
      <c r="K128" s="21">
        <f t="shared" si="125"/>
        <v>55080</v>
      </c>
      <c r="L128" s="11">
        <f t="shared" si="126"/>
        <v>179080</v>
      </c>
      <c r="M128" s="48">
        <f t="shared" si="127"/>
        <v>236</v>
      </c>
      <c r="N128" s="11">
        <f t="shared" si="128"/>
        <v>117800</v>
      </c>
      <c r="O128" s="11">
        <f t="shared" si="129"/>
        <v>51224.4</v>
      </c>
      <c r="P128" s="11">
        <f t="shared" si="130"/>
        <v>169024.4</v>
      </c>
      <c r="Q128" s="11"/>
      <c r="R128" s="11">
        <f t="shared" si="131"/>
        <v>0</v>
      </c>
      <c r="S128" s="11">
        <f t="shared" si="132"/>
        <v>169024.4</v>
      </c>
      <c r="T128" s="74">
        <v>29064</v>
      </c>
      <c r="U128" s="11">
        <f t="shared" si="133"/>
        <v>139960.4</v>
      </c>
    </row>
    <row r="129" spans="5:21" ht="18.75">
      <c r="E129" s="5" t="s">
        <v>141</v>
      </c>
      <c r="F129" s="5">
        <v>46</v>
      </c>
      <c r="G129" s="5">
        <v>115</v>
      </c>
      <c r="H129" s="5">
        <f t="shared" si="123"/>
        <v>161</v>
      </c>
      <c r="I129" s="21">
        <f t="shared" si="124"/>
        <v>128800</v>
      </c>
      <c r="J129" s="5">
        <v>104</v>
      </c>
      <c r="K129" s="21">
        <f t="shared" si="125"/>
        <v>70720</v>
      </c>
      <c r="L129" s="11">
        <f t="shared" si="126"/>
        <v>199520</v>
      </c>
      <c r="M129" s="48">
        <f t="shared" si="127"/>
        <v>265</v>
      </c>
      <c r="N129" s="11">
        <f t="shared" si="128"/>
        <v>122360</v>
      </c>
      <c r="O129" s="11">
        <f t="shared" si="129"/>
        <v>65769.6</v>
      </c>
      <c r="P129" s="11">
        <f t="shared" si="130"/>
        <v>188129.6</v>
      </c>
      <c r="Q129" s="11">
        <v>10000</v>
      </c>
      <c r="R129" s="11">
        <f t="shared" si="131"/>
        <v>10000</v>
      </c>
      <c r="S129" s="11">
        <f t="shared" si="132"/>
        <v>198129.6</v>
      </c>
      <c r="T129" s="74">
        <v>22378</v>
      </c>
      <c r="U129" s="11">
        <f t="shared" si="133"/>
        <v>175751.6</v>
      </c>
    </row>
    <row r="130" spans="5:21" ht="18.75">
      <c r="E130" s="5" t="s">
        <v>142</v>
      </c>
      <c r="F130" s="5">
        <v>23</v>
      </c>
      <c r="G130" s="39">
        <v>109</v>
      </c>
      <c r="H130" s="5">
        <f t="shared" si="123"/>
        <v>132</v>
      </c>
      <c r="I130" s="21">
        <f t="shared" si="124"/>
        <v>105600</v>
      </c>
      <c r="J130" s="39">
        <v>79</v>
      </c>
      <c r="K130" s="21">
        <f t="shared" si="125"/>
        <v>53720</v>
      </c>
      <c r="L130" s="11">
        <f t="shared" si="126"/>
        <v>159320</v>
      </c>
      <c r="M130" s="48">
        <f t="shared" si="127"/>
        <v>211</v>
      </c>
      <c r="N130" s="11">
        <f t="shared" si="128"/>
        <v>100320</v>
      </c>
      <c r="O130" s="11">
        <f t="shared" si="129"/>
        <v>49959.600000000006</v>
      </c>
      <c r="P130" s="11">
        <f t="shared" si="130"/>
        <v>150279.6</v>
      </c>
      <c r="Q130" s="11"/>
      <c r="R130" s="11">
        <f t="shared" si="131"/>
        <v>0</v>
      </c>
      <c r="S130" s="11">
        <f t="shared" si="132"/>
        <v>150279.6</v>
      </c>
      <c r="T130" s="74">
        <v>43152</v>
      </c>
      <c r="U130" s="11">
        <f t="shared" si="133"/>
        <v>107127.6</v>
      </c>
    </row>
    <row r="131" spans="5:21" ht="15.75">
      <c r="E131" s="39" t="s">
        <v>143</v>
      </c>
      <c r="F131" s="40">
        <f aca="true" t="shared" si="134" ref="F131:M131">SUM(F132:F143)</f>
        <v>589</v>
      </c>
      <c r="G131" s="40">
        <f t="shared" si="134"/>
        <v>1191</v>
      </c>
      <c r="H131" s="40">
        <f t="shared" si="134"/>
        <v>1780</v>
      </c>
      <c r="I131" s="39">
        <f t="shared" si="134"/>
        <v>1424000</v>
      </c>
      <c r="J131" s="40">
        <f t="shared" si="134"/>
        <v>1118</v>
      </c>
      <c r="K131" s="39">
        <f t="shared" si="134"/>
        <v>760240</v>
      </c>
      <c r="L131" s="39">
        <f t="shared" si="134"/>
        <v>2184240</v>
      </c>
      <c r="M131" s="39">
        <f t="shared" si="134"/>
        <v>2898</v>
      </c>
      <c r="N131" s="39"/>
      <c r="O131" s="39"/>
      <c r="P131" s="39"/>
      <c r="Q131" s="39"/>
      <c r="R131" s="39"/>
      <c r="S131" s="39"/>
      <c r="T131" s="39"/>
      <c r="U131" s="39"/>
    </row>
    <row r="132" spans="5:21" ht="18.75">
      <c r="E132" s="5" t="s">
        <v>144</v>
      </c>
      <c r="F132" s="5">
        <v>48</v>
      </c>
      <c r="G132" s="5">
        <v>84</v>
      </c>
      <c r="H132" s="5">
        <f aca="true" t="shared" si="135" ref="H132:H143">F132+G132</f>
        <v>132</v>
      </c>
      <c r="I132" s="21">
        <f aca="true" t="shared" si="136" ref="I132:I143">H132*800</f>
        <v>105600</v>
      </c>
      <c r="J132" s="5">
        <v>79</v>
      </c>
      <c r="K132" s="21">
        <f aca="true" t="shared" si="137" ref="K132:K143">J132*680</f>
        <v>53720</v>
      </c>
      <c r="L132" s="11">
        <f aca="true" t="shared" si="138" ref="L132:L143">I132+K132</f>
        <v>159320</v>
      </c>
      <c r="M132" s="48">
        <f aca="true" t="shared" si="139" ref="M132:M143">H132+J132</f>
        <v>211</v>
      </c>
      <c r="N132" s="11">
        <f aca="true" t="shared" si="140" ref="N132:N143">I132*95%</f>
        <v>100320</v>
      </c>
      <c r="O132" s="11">
        <f aca="true" t="shared" si="141" ref="O132:O143">K132*93%</f>
        <v>49959.600000000006</v>
      </c>
      <c r="P132" s="11">
        <f aca="true" t="shared" si="142" ref="P132:P143">SUM(N132:O132)</f>
        <v>150279.6</v>
      </c>
      <c r="Q132" s="11">
        <v>10000</v>
      </c>
      <c r="R132" s="11">
        <f aca="true" t="shared" si="143" ref="R132:R143">Q132</f>
        <v>10000</v>
      </c>
      <c r="S132" s="11">
        <f aca="true" t="shared" si="144" ref="S132:S143">P132+R132</f>
        <v>160279.6</v>
      </c>
      <c r="T132" s="74">
        <v>64919</v>
      </c>
      <c r="U132" s="11">
        <f aca="true" t="shared" si="145" ref="U132:U143">S132-T132</f>
        <v>95360.6</v>
      </c>
    </row>
    <row r="133" spans="5:21" ht="18.75">
      <c r="E133" s="5" t="s">
        <v>145</v>
      </c>
      <c r="F133" s="5">
        <v>46</v>
      </c>
      <c r="G133" s="5">
        <v>112</v>
      </c>
      <c r="H133" s="5">
        <f t="shared" si="135"/>
        <v>158</v>
      </c>
      <c r="I133" s="21">
        <f t="shared" si="136"/>
        <v>126400</v>
      </c>
      <c r="J133" s="5">
        <v>112</v>
      </c>
      <c r="K133" s="21">
        <f t="shared" si="137"/>
        <v>76160</v>
      </c>
      <c r="L133" s="11">
        <f t="shared" si="138"/>
        <v>202560</v>
      </c>
      <c r="M133" s="48">
        <f t="shared" si="139"/>
        <v>270</v>
      </c>
      <c r="N133" s="11">
        <f t="shared" si="140"/>
        <v>120080</v>
      </c>
      <c r="O133" s="11">
        <f t="shared" si="141"/>
        <v>70828.8</v>
      </c>
      <c r="P133" s="11">
        <f t="shared" si="142"/>
        <v>190908.8</v>
      </c>
      <c r="Q133" s="11"/>
      <c r="R133" s="11">
        <f t="shared" si="143"/>
        <v>0</v>
      </c>
      <c r="S133" s="11">
        <f t="shared" si="144"/>
        <v>190908.8</v>
      </c>
      <c r="T133" s="74">
        <v>70418</v>
      </c>
      <c r="U133" s="11">
        <f t="shared" si="145"/>
        <v>120490.79999999999</v>
      </c>
    </row>
    <row r="134" spans="5:21" ht="18.75">
      <c r="E134" s="5" t="s">
        <v>146</v>
      </c>
      <c r="F134" s="5">
        <v>23</v>
      </c>
      <c r="G134" s="5">
        <v>43</v>
      </c>
      <c r="H134" s="5">
        <f t="shared" si="135"/>
        <v>66</v>
      </c>
      <c r="I134" s="21">
        <f t="shared" si="136"/>
        <v>52800</v>
      </c>
      <c r="J134" s="5">
        <v>39</v>
      </c>
      <c r="K134" s="21">
        <f t="shared" si="137"/>
        <v>26520</v>
      </c>
      <c r="L134" s="11">
        <f t="shared" si="138"/>
        <v>79320</v>
      </c>
      <c r="M134" s="48">
        <f t="shared" si="139"/>
        <v>105</v>
      </c>
      <c r="N134" s="11">
        <f t="shared" si="140"/>
        <v>50160</v>
      </c>
      <c r="O134" s="11">
        <f t="shared" si="141"/>
        <v>24663.600000000002</v>
      </c>
      <c r="P134" s="11">
        <f t="shared" si="142"/>
        <v>74823.6</v>
      </c>
      <c r="Q134" s="11"/>
      <c r="R134" s="11">
        <f t="shared" si="143"/>
        <v>0</v>
      </c>
      <c r="S134" s="11">
        <f t="shared" si="144"/>
        <v>74823.6</v>
      </c>
      <c r="T134" s="74">
        <v>20004</v>
      </c>
      <c r="U134" s="11">
        <f t="shared" si="145"/>
        <v>54819.600000000006</v>
      </c>
    </row>
    <row r="135" spans="5:21" ht="18.75">
      <c r="E135" s="5" t="s">
        <v>147</v>
      </c>
      <c r="F135" s="5">
        <v>45</v>
      </c>
      <c r="G135" s="5">
        <v>85</v>
      </c>
      <c r="H135" s="5">
        <f t="shared" si="135"/>
        <v>130</v>
      </c>
      <c r="I135" s="21">
        <f t="shared" si="136"/>
        <v>104000</v>
      </c>
      <c r="J135" s="5">
        <v>106</v>
      </c>
      <c r="K135" s="21">
        <f t="shared" si="137"/>
        <v>72080</v>
      </c>
      <c r="L135" s="11">
        <f t="shared" si="138"/>
        <v>176080</v>
      </c>
      <c r="M135" s="48">
        <f t="shared" si="139"/>
        <v>236</v>
      </c>
      <c r="N135" s="11">
        <f t="shared" si="140"/>
        <v>98800</v>
      </c>
      <c r="O135" s="11">
        <f t="shared" si="141"/>
        <v>67034.40000000001</v>
      </c>
      <c r="P135" s="11">
        <f t="shared" si="142"/>
        <v>165834.40000000002</v>
      </c>
      <c r="Q135" s="11">
        <v>10000</v>
      </c>
      <c r="R135" s="11">
        <f t="shared" si="143"/>
        <v>10000</v>
      </c>
      <c r="S135" s="11">
        <f t="shared" si="144"/>
        <v>175834.40000000002</v>
      </c>
      <c r="T135" s="74">
        <v>61751</v>
      </c>
      <c r="U135" s="11">
        <f t="shared" si="145"/>
        <v>114083.40000000002</v>
      </c>
    </row>
    <row r="136" spans="5:21" ht="18.75">
      <c r="E136" s="5" t="s">
        <v>148</v>
      </c>
      <c r="F136" s="5">
        <v>45</v>
      </c>
      <c r="G136" s="5">
        <v>107</v>
      </c>
      <c r="H136" s="5">
        <f t="shared" si="135"/>
        <v>152</v>
      </c>
      <c r="I136" s="21">
        <f t="shared" si="136"/>
        <v>121600</v>
      </c>
      <c r="J136" s="5">
        <v>60</v>
      </c>
      <c r="K136" s="21">
        <f t="shared" si="137"/>
        <v>40800</v>
      </c>
      <c r="L136" s="11">
        <f t="shared" si="138"/>
        <v>162400</v>
      </c>
      <c r="M136" s="48">
        <f t="shared" si="139"/>
        <v>212</v>
      </c>
      <c r="N136" s="11">
        <f t="shared" si="140"/>
        <v>115520</v>
      </c>
      <c r="O136" s="11">
        <f t="shared" si="141"/>
        <v>37944</v>
      </c>
      <c r="P136" s="11">
        <f t="shared" si="142"/>
        <v>153464</v>
      </c>
      <c r="Q136" s="11"/>
      <c r="R136" s="11">
        <f t="shared" si="143"/>
        <v>0</v>
      </c>
      <c r="S136" s="11">
        <f t="shared" si="144"/>
        <v>153464</v>
      </c>
      <c r="T136" s="74">
        <v>25171</v>
      </c>
      <c r="U136" s="11">
        <f t="shared" si="145"/>
        <v>128293</v>
      </c>
    </row>
    <row r="137" spans="5:21" ht="18.75">
      <c r="E137" s="5" t="s">
        <v>149</v>
      </c>
      <c r="F137" s="5">
        <v>46</v>
      </c>
      <c r="G137" s="5">
        <v>109</v>
      </c>
      <c r="H137" s="5">
        <f t="shared" si="135"/>
        <v>155</v>
      </c>
      <c r="I137" s="21">
        <f t="shared" si="136"/>
        <v>124000</v>
      </c>
      <c r="J137" s="5">
        <v>112</v>
      </c>
      <c r="K137" s="21">
        <f t="shared" si="137"/>
        <v>76160</v>
      </c>
      <c r="L137" s="11">
        <f t="shared" si="138"/>
        <v>200160</v>
      </c>
      <c r="M137" s="48">
        <f t="shared" si="139"/>
        <v>267</v>
      </c>
      <c r="N137" s="11">
        <f t="shared" si="140"/>
        <v>117800</v>
      </c>
      <c r="O137" s="11">
        <f t="shared" si="141"/>
        <v>70828.8</v>
      </c>
      <c r="P137" s="11">
        <f t="shared" si="142"/>
        <v>188628.8</v>
      </c>
      <c r="Q137" s="11">
        <v>10000</v>
      </c>
      <c r="R137" s="11">
        <f t="shared" si="143"/>
        <v>10000</v>
      </c>
      <c r="S137" s="11">
        <f t="shared" si="144"/>
        <v>198628.8</v>
      </c>
      <c r="T137" s="74">
        <v>47045</v>
      </c>
      <c r="U137" s="11">
        <f t="shared" si="145"/>
        <v>151583.8</v>
      </c>
    </row>
    <row r="138" spans="5:21" ht="18.75">
      <c r="E138" s="5" t="s">
        <v>150</v>
      </c>
      <c r="F138" s="5">
        <v>66</v>
      </c>
      <c r="G138" s="5">
        <v>91</v>
      </c>
      <c r="H138" s="5">
        <f t="shared" si="135"/>
        <v>157</v>
      </c>
      <c r="I138" s="21">
        <f t="shared" si="136"/>
        <v>125600</v>
      </c>
      <c r="J138" s="5">
        <v>160</v>
      </c>
      <c r="K138" s="21">
        <f t="shared" si="137"/>
        <v>108800</v>
      </c>
      <c r="L138" s="11">
        <f t="shared" si="138"/>
        <v>234400</v>
      </c>
      <c r="M138" s="48">
        <f t="shared" si="139"/>
        <v>317</v>
      </c>
      <c r="N138" s="11">
        <f t="shared" si="140"/>
        <v>119320</v>
      </c>
      <c r="O138" s="11">
        <f t="shared" si="141"/>
        <v>101184</v>
      </c>
      <c r="P138" s="11">
        <f t="shared" si="142"/>
        <v>220504</v>
      </c>
      <c r="Q138" s="11">
        <v>10000</v>
      </c>
      <c r="R138" s="11">
        <f t="shared" si="143"/>
        <v>10000</v>
      </c>
      <c r="S138" s="11">
        <f t="shared" si="144"/>
        <v>230504</v>
      </c>
      <c r="T138" s="74">
        <v>45778</v>
      </c>
      <c r="U138" s="11">
        <f t="shared" si="145"/>
        <v>184726</v>
      </c>
    </row>
    <row r="139" spans="5:21" ht="18.75">
      <c r="E139" s="5" t="s">
        <v>151</v>
      </c>
      <c r="F139" s="5">
        <v>23</v>
      </c>
      <c r="G139" s="5">
        <v>107</v>
      </c>
      <c r="H139" s="5">
        <f t="shared" si="135"/>
        <v>130</v>
      </c>
      <c r="I139" s="21">
        <f t="shared" si="136"/>
        <v>104000</v>
      </c>
      <c r="J139" s="5">
        <v>76</v>
      </c>
      <c r="K139" s="21">
        <f t="shared" si="137"/>
        <v>51680</v>
      </c>
      <c r="L139" s="11">
        <f t="shared" si="138"/>
        <v>155680</v>
      </c>
      <c r="M139" s="48">
        <f t="shared" si="139"/>
        <v>206</v>
      </c>
      <c r="N139" s="11">
        <f t="shared" si="140"/>
        <v>98800</v>
      </c>
      <c r="O139" s="11">
        <f t="shared" si="141"/>
        <v>48062.4</v>
      </c>
      <c r="P139" s="11">
        <f t="shared" si="142"/>
        <v>146862.4</v>
      </c>
      <c r="Q139" s="11"/>
      <c r="R139" s="11">
        <f t="shared" si="143"/>
        <v>0</v>
      </c>
      <c r="S139" s="11">
        <f t="shared" si="144"/>
        <v>146862.4</v>
      </c>
      <c r="T139" s="74">
        <v>52621</v>
      </c>
      <c r="U139" s="11">
        <f t="shared" si="145"/>
        <v>94241.4</v>
      </c>
    </row>
    <row r="140" spans="5:21" ht="18.75">
      <c r="E140" s="5" t="s">
        <v>152</v>
      </c>
      <c r="F140" s="5">
        <v>90</v>
      </c>
      <c r="G140" s="5">
        <v>124</v>
      </c>
      <c r="H140" s="5">
        <f t="shared" si="135"/>
        <v>214</v>
      </c>
      <c r="I140" s="21">
        <f t="shared" si="136"/>
        <v>171200</v>
      </c>
      <c r="J140" s="5">
        <v>106</v>
      </c>
      <c r="K140" s="21">
        <f t="shared" si="137"/>
        <v>72080</v>
      </c>
      <c r="L140" s="11">
        <f t="shared" si="138"/>
        <v>243280</v>
      </c>
      <c r="M140" s="48">
        <f t="shared" si="139"/>
        <v>320</v>
      </c>
      <c r="N140" s="11">
        <f t="shared" si="140"/>
        <v>162640</v>
      </c>
      <c r="O140" s="11">
        <f t="shared" si="141"/>
        <v>67034.40000000001</v>
      </c>
      <c r="P140" s="11">
        <f t="shared" si="142"/>
        <v>229674.40000000002</v>
      </c>
      <c r="Q140" s="11"/>
      <c r="R140" s="11">
        <f t="shared" si="143"/>
        <v>0</v>
      </c>
      <c r="S140" s="11">
        <f t="shared" si="144"/>
        <v>229674.40000000002</v>
      </c>
      <c r="T140" s="74">
        <v>51592</v>
      </c>
      <c r="U140" s="11">
        <f t="shared" si="145"/>
        <v>178082.40000000002</v>
      </c>
    </row>
    <row r="141" spans="5:21" ht="18.75">
      <c r="E141" s="5" t="s">
        <v>153</v>
      </c>
      <c r="F141" s="5">
        <v>66</v>
      </c>
      <c r="G141" s="5">
        <v>112</v>
      </c>
      <c r="H141" s="5">
        <f t="shared" si="135"/>
        <v>178</v>
      </c>
      <c r="I141" s="21">
        <f t="shared" si="136"/>
        <v>142400</v>
      </c>
      <c r="J141" s="5">
        <v>117</v>
      </c>
      <c r="K141" s="21">
        <f t="shared" si="137"/>
        <v>79560</v>
      </c>
      <c r="L141" s="11">
        <f t="shared" si="138"/>
        <v>221960</v>
      </c>
      <c r="M141" s="48">
        <f t="shared" si="139"/>
        <v>295</v>
      </c>
      <c r="N141" s="11">
        <f t="shared" si="140"/>
        <v>135280</v>
      </c>
      <c r="O141" s="11">
        <f t="shared" si="141"/>
        <v>73990.8</v>
      </c>
      <c r="P141" s="11">
        <f t="shared" si="142"/>
        <v>209270.8</v>
      </c>
      <c r="Q141" s="11">
        <v>10000</v>
      </c>
      <c r="R141" s="11">
        <f t="shared" si="143"/>
        <v>10000</v>
      </c>
      <c r="S141" s="11">
        <f t="shared" si="144"/>
        <v>219270.8</v>
      </c>
      <c r="T141" s="74">
        <v>74138</v>
      </c>
      <c r="U141" s="11">
        <f t="shared" si="145"/>
        <v>145132.8</v>
      </c>
    </row>
    <row r="142" spans="5:21" ht="18.75">
      <c r="E142" s="5" t="s">
        <v>154</v>
      </c>
      <c r="F142" s="5">
        <v>45</v>
      </c>
      <c r="G142" s="5">
        <v>112</v>
      </c>
      <c r="H142" s="5">
        <f t="shared" si="135"/>
        <v>157</v>
      </c>
      <c r="I142" s="21">
        <f t="shared" si="136"/>
        <v>125600</v>
      </c>
      <c r="J142" s="5">
        <v>71</v>
      </c>
      <c r="K142" s="21">
        <f t="shared" si="137"/>
        <v>48280</v>
      </c>
      <c r="L142" s="11">
        <f t="shared" si="138"/>
        <v>173880</v>
      </c>
      <c r="M142" s="48">
        <f t="shared" si="139"/>
        <v>228</v>
      </c>
      <c r="N142" s="11">
        <f t="shared" si="140"/>
        <v>119320</v>
      </c>
      <c r="O142" s="11">
        <f t="shared" si="141"/>
        <v>44900.4</v>
      </c>
      <c r="P142" s="11">
        <f t="shared" si="142"/>
        <v>164220.4</v>
      </c>
      <c r="Q142" s="11"/>
      <c r="R142" s="11">
        <f t="shared" si="143"/>
        <v>0</v>
      </c>
      <c r="S142" s="11">
        <f t="shared" si="144"/>
        <v>164220.4</v>
      </c>
      <c r="T142" s="74">
        <v>60529</v>
      </c>
      <c r="U142" s="11">
        <f t="shared" si="145"/>
        <v>103691.4</v>
      </c>
    </row>
    <row r="143" spans="5:21" ht="18.75">
      <c r="E143" s="5" t="s">
        <v>155</v>
      </c>
      <c r="F143" s="5">
        <v>46</v>
      </c>
      <c r="G143" s="5">
        <v>105</v>
      </c>
      <c r="H143" s="5">
        <f t="shared" si="135"/>
        <v>151</v>
      </c>
      <c r="I143" s="21">
        <f t="shared" si="136"/>
        <v>120800</v>
      </c>
      <c r="J143" s="5">
        <v>80</v>
      </c>
      <c r="K143" s="21">
        <f t="shared" si="137"/>
        <v>54400</v>
      </c>
      <c r="L143" s="11">
        <f t="shared" si="138"/>
        <v>175200</v>
      </c>
      <c r="M143" s="48">
        <f t="shared" si="139"/>
        <v>231</v>
      </c>
      <c r="N143" s="11">
        <f t="shared" si="140"/>
        <v>114760</v>
      </c>
      <c r="O143" s="11">
        <f t="shared" si="141"/>
        <v>50592</v>
      </c>
      <c r="P143" s="11">
        <f t="shared" si="142"/>
        <v>165352</v>
      </c>
      <c r="Q143" s="11"/>
      <c r="R143" s="11">
        <f t="shared" si="143"/>
        <v>0</v>
      </c>
      <c r="S143" s="11">
        <f t="shared" si="144"/>
        <v>165352</v>
      </c>
      <c r="T143" s="74">
        <v>56386</v>
      </c>
      <c r="U143" s="11">
        <f t="shared" si="145"/>
        <v>108966</v>
      </c>
    </row>
    <row r="144" spans="5:21" ht="15.75">
      <c r="E144" s="39" t="s">
        <v>156</v>
      </c>
      <c r="F144" s="40">
        <f aca="true" t="shared" si="146" ref="F144:M144">SUM(F145:F150)</f>
        <v>114</v>
      </c>
      <c r="G144" s="40">
        <f t="shared" si="146"/>
        <v>557</v>
      </c>
      <c r="H144" s="40">
        <f t="shared" si="146"/>
        <v>671</v>
      </c>
      <c r="I144" s="39">
        <f t="shared" si="146"/>
        <v>536800</v>
      </c>
      <c r="J144" s="40">
        <f t="shared" si="146"/>
        <v>338</v>
      </c>
      <c r="K144" s="39">
        <f t="shared" si="146"/>
        <v>229840</v>
      </c>
      <c r="L144" s="39">
        <f t="shared" si="146"/>
        <v>766640</v>
      </c>
      <c r="M144" s="39">
        <f t="shared" si="146"/>
        <v>1009</v>
      </c>
      <c r="N144" s="39"/>
      <c r="O144" s="39"/>
      <c r="P144" s="39"/>
      <c r="Q144" s="39"/>
      <c r="R144" s="39"/>
      <c r="S144" s="39"/>
      <c r="T144" s="39"/>
      <c r="U144" s="39"/>
    </row>
    <row r="145" spans="5:21" ht="18.75">
      <c r="E145" s="5" t="s">
        <v>157</v>
      </c>
      <c r="F145" s="5">
        <v>20</v>
      </c>
      <c r="G145" s="5">
        <v>84</v>
      </c>
      <c r="H145" s="5">
        <f aca="true" t="shared" si="147" ref="H145:H150">F145+G145</f>
        <v>104</v>
      </c>
      <c r="I145" s="21">
        <f aca="true" t="shared" si="148" ref="I145:I150">H145*800</f>
        <v>83200</v>
      </c>
      <c r="J145" s="5">
        <v>56</v>
      </c>
      <c r="K145" s="21">
        <f aca="true" t="shared" si="149" ref="K145:K150">J145*680</f>
        <v>38080</v>
      </c>
      <c r="L145" s="11">
        <f aca="true" t="shared" si="150" ref="L145:L150">I145+K145</f>
        <v>121280</v>
      </c>
      <c r="M145" s="48">
        <f aca="true" t="shared" si="151" ref="M145:M150">H145+J145</f>
        <v>160</v>
      </c>
      <c r="N145" s="11">
        <f aca="true" t="shared" si="152" ref="N145:N150">I145*95%</f>
        <v>79040</v>
      </c>
      <c r="O145" s="11">
        <f aca="true" t="shared" si="153" ref="O145:O150">K145*93%</f>
        <v>35414.4</v>
      </c>
      <c r="P145" s="11">
        <f aca="true" t="shared" si="154" ref="P145:P150">SUM(N145:O145)</f>
        <v>114454.4</v>
      </c>
      <c r="Q145" s="11"/>
      <c r="R145" s="11">
        <f aca="true" t="shared" si="155" ref="R145:R150">Q145</f>
        <v>0</v>
      </c>
      <c r="S145" s="11">
        <f aca="true" t="shared" si="156" ref="S145:S150">P145+R145</f>
        <v>114454.4</v>
      </c>
      <c r="T145" s="74">
        <v>25248</v>
      </c>
      <c r="U145" s="11">
        <f aca="true" t="shared" si="157" ref="U145:U150">S145-T145</f>
        <v>89206.4</v>
      </c>
    </row>
    <row r="146" spans="5:21" ht="18.75">
      <c r="E146" s="5" t="s">
        <v>158</v>
      </c>
      <c r="F146" s="5"/>
      <c r="G146" s="5">
        <v>103</v>
      </c>
      <c r="H146" s="5">
        <f t="shared" si="147"/>
        <v>103</v>
      </c>
      <c r="I146" s="21">
        <f t="shared" si="148"/>
        <v>82400</v>
      </c>
      <c r="J146" s="5">
        <v>44</v>
      </c>
      <c r="K146" s="21">
        <f t="shared" si="149"/>
        <v>29920</v>
      </c>
      <c r="L146" s="11">
        <f t="shared" si="150"/>
        <v>112320</v>
      </c>
      <c r="M146" s="48">
        <f t="shared" si="151"/>
        <v>147</v>
      </c>
      <c r="N146" s="11">
        <f t="shared" si="152"/>
        <v>78280</v>
      </c>
      <c r="O146" s="11">
        <f t="shared" si="153"/>
        <v>27825.600000000002</v>
      </c>
      <c r="P146" s="11">
        <f t="shared" si="154"/>
        <v>106105.6</v>
      </c>
      <c r="Q146" s="11"/>
      <c r="R146" s="11">
        <f t="shared" si="155"/>
        <v>0</v>
      </c>
      <c r="S146" s="11">
        <f t="shared" si="156"/>
        <v>106105.6</v>
      </c>
      <c r="T146" s="74">
        <v>2270</v>
      </c>
      <c r="U146" s="11">
        <f t="shared" si="157"/>
        <v>103835.6</v>
      </c>
    </row>
    <row r="147" spans="5:21" ht="18.75">
      <c r="E147" s="49" t="s">
        <v>159</v>
      </c>
      <c r="F147" s="44">
        <v>22</v>
      </c>
      <c r="G147" s="44">
        <v>100</v>
      </c>
      <c r="H147" s="5">
        <f t="shared" si="147"/>
        <v>122</v>
      </c>
      <c r="I147" s="21">
        <f t="shared" si="148"/>
        <v>97600</v>
      </c>
      <c r="J147" s="44">
        <v>108</v>
      </c>
      <c r="K147" s="21">
        <f t="shared" si="149"/>
        <v>73440</v>
      </c>
      <c r="L147" s="11">
        <f t="shared" si="150"/>
        <v>171040</v>
      </c>
      <c r="M147" s="48">
        <f t="shared" si="151"/>
        <v>230</v>
      </c>
      <c r="N147" s="11">
        <f t="shared" si="152"/>
        <v>92720</v>
      </c>
      <c r="O147" s="11">
        <f t="shared" si="153"/>
        <v>68299.2</v>
      </c>
      <c r="P147" s="11">
        <f t="shared" si="154"/>
        <v>161019.2</v>
      </c>
      <c r="Q147" s="11"/>
      <c r="R147" s="11">
        <f t="shared" si="155"/>
        <v>0</v>
      </c>
      <c r="S147" s="11">
        <f t="shared" si="156"/>
        <v>161019.2</v>
      </c>
      <c r="T147" s="74">
        <v>9228</v>
      </c>
      <c r="U147" s="11">
        <f t="shared" si="157"/>
        <v>151791.2</v>
      </c>
    </row>
    <row r="148" spans="5:21" ht="18.75">
      <c r="E148" s="5" t="s">
        <v>160</v>
      </c>
      <c r="F148" s="5">
        <v>49</v>
      </c>
      <c r="G148" s="5">
        <v>72</v>
      </c>
      <c r="H148" s="5">
        <f t="shared" si="147"/>
        <v>121</v>
      </c>
      <c r="I148" s="21">
        <f t="shared" si="148"/>
        <v>96800</v>
      </c>
      <c r="J148" s="5">
        <v>51</v>
      </c>
      <c r="K148" s="21">
        <f t="shared" si="149"/>
        <v>34680</v>
      </c>
      <c r="L148" s="11">
        <f t="shared" si="150"/>
        <v>131480</v>
      </c>
      <c r="M148" s="48">
        <f t="shared" si="151"/>
        <v>172</v>
      </c>
      <c r="N148" s="11">
        <f t="shared" si="152"/>
        <v>91960</v>
      </c>
      <c r="O148" s="11">
        <f t="shared" si="153"/>
        <v>32252.4</v>
      </c>
      <c r="P148" s="11">
        <f t="shared" si="154"/>
        <v>124212.4</v>
      </c>
      <c r="Q148" s="11"/>
      <c r="R148" s="11">
        <f t="shared" si="155"/>
        <v>0</v>
      </c>
      <c r="S148" s="11">
        <f t="shared" si="156"/>
        <v>124212.4</v>
      </c>
      <c r="T148" s="74">
        <v>8429</v>
      </c>
      <c r="U148" s="11">
        <f t="shared" si="157"/>
        <v>115783.4</v>
      </c>
    </row>
    <row r="149" spans="5:21" ht="18.75">
      <c r="E149" s="5" t="s">
        <v>161</v>
      </c>
      <c r="F149" s="5">
        <v>23</v>
      </c>
      <c r="G149" s="5">
        <v>55</v>
      </c>
      <c r="H149" s="5">
        <f t="shared" si="147"/>
        <v>78</v>
      </c>
      <c r="I149" s="21">
        <f t="shared" si="148"/>
        <v>62400</v>
      </c>
      <c r="J149" s="39">
        <v>35</v>
      </c>
      <c r="K149" s="21">
        <f t="shared" si="149"/>
        <v>23800</v>
      </c>
      <c r="L149" s="11">
        <f t="shared" si="150"/>
        <v>86200</v>
      </c>
      <c r="M149" s="48">
        <f t="shared" si="151"/>
        <v>113</v>
      </c>
      <c r="N149" s="11">
        <f t="shared" si="152"/>
        <v>59280</v>
      </c>
      <c r="O149" s="11">
        <f t="shared" si="153"/>
        <v>22134</v>
      </c>
      <c r="P149" s="11">
        <f t="shared" si="154"/>
        <v>81414</v>
      </c>
      <c r="Q149" s="11"/>
      <c r="R149" s="11">
        <f t="shared" si="155"/>
        <v>0</v>
      </c>
      <c r="S149" s="11">
        <f t="shared" si="156"/>
        <v>81414</v>
      </c>
      <c r="T149" s="74">
        <v>19788</v>
      </c>
      <c r="U149" s="11">
        <f t="shared" si="157"/>
        <v>61626</v>
      </c>
    </row>
    <row r="150" spans="5:21" ht="18.75">
      <c r="E150" s="5" t="s">
        <v>162</v>
      </c>
      <c r="F150" s="5"/>
      <c r="G150" s="5">
        <v>143</v>
      </c>
      <c r="H150" s="5">
        <f t="shared" si="147"/>
        <v>143</v>
      </c>
      <c r="I150" s="21">
        <f t="shared" si="148"/>
        <v>114400</v>
      </c>
      <c r="J150" s="5">
        <v>44</v>
      </c>
      <c r="K150" s="21">
        <f t="shared" si="149"/>
        <v>29920</v>
      </c>
      <c r="L150" s="11">
        <f t="shared" si="150"/>
        <v>144320</v>
      </c>
      <c r="M150" s="48">
        <f t="shared" si="151"/>
        <v>187</v>
      </c>
      <c r="N150" s="11">
        <f t="shared" si="152"/>
        <v>108680</v>
      </c>
      <c r="O150" s="11">
        <f t="shared" si="153"/>
        <v>27825.600000000002</v>
      </c>
      <c r="P150" s="11">
        <f t="shared" si="154"/>
        <v>136505.6</v>
      </c>
      <c r="Q150" s="11"/>
      <c r="R150" s="11">
        <f t="shared" si="155"/>
        <v>0</v>
      </c>
      <c r="S150" s="11">
        <f t="shared" si="156"/>
        <v>136505.6</v>
      </c>
      <c r="T150" s="74">
        <v>18192</v>
      </c>
      <c r="U150" s="11">
        <f t="shared" si="157"/>
        <v>118313.6</v>
      </c>
    </row>
    <row r="151" spans="5:21" ht="15.75">
      <c r="E151" s="39" t="s">
        <v>163</v>
      </c>
      <c r="F151" s="40">
        <f aca="true" t="shared" si="158" ref="F151:M151">SUM(F152:F156)</f>
        <v>134</v>
      </c>
      <c r="G151" s="40">
        <f t="shared" si="158"/>
        <v>496</v>
      </c>
      <c r="H151" s="40">
        <f t="shared" si="158"/>
        <v>630</v>
      </c>
      <c r="I151" s="39">
        <f t="shared" si="158"/>
        <v>504000</v>
      </c>
      <c r="J151" s="40">
        <f t="shared" si="158"/>
        <v>533</v>
      </c>
      <c r="K151" s="39">
        <f t="shared" si="158"/>
        <v>362440</v>
      </c>
      <c r="L151" s="39">
        <f t="shared" si="158"/>
        <v>866440</v>
      </c>
      <c r="M151" s="39">
        <f t="shared" si="158"/>
        <v>1163</v>
      </c>
      <c r="N151" s="39"/>
      <c r="O151" s="39"/>
      <c r="P151" s="39"/>
      <c r="Q151" s="39"/>
      <c r="R151" s="39"/>
      <c r="S151" s="39"/>
      <c r="T151" s="39"/>
      <c r="U151" s="39"/>
    </row>
    <row r="152" spans="5:21" ht="18.75">
      <c r="E152" s="5" t="s">
        <v>164</v>
      </c>
      <c r="F152" s="5">
        <v>43</v>
      </c>
      <c r="G152" s="5">
        <v>104</v>
      </c>
      <c r="H152" s="5">
        <f>F152+G152</f>
        <v>147</v>
      </c>
      <c r="I152" s="21">
        <f>H152*800</f>
        <v>117600</v>
      </c>
      <c r="J152" s="5">
        <v>110</v>
      </c>
      <c r="K152" s="21">
        <f>J152*680</f>
        <v>74800</v>
      </c>
      <c r="L152" s="11">
        <f>I152+K152</f>
        <v>192400</v>
      </c>
      <c r="M152" s="48">
        <f>H152+J152</f>
        <v>257</v>
      </c>
      <c r="N152" s="11">
        <f>I152*95%</f>
        <v>111720</v>
      </c>
      <c r="O152" s="11">
        <f>K152*93%</f>
        <v>69564</v>
      </c>
      <c r="P152" s="11">
        <f>SUM(N152:O152)</f>
        <v>181284</v>
      </c>
      <c r="Q152" s="11">
        <v>10000</v>
      </c>
      <c r="R152" s="11">
        <f>Q152</f>
        <v>10000</v>
      </c>
      <c r="S152" s="11">
        <f>P152+R152</f>
        <v>191284</v>
      </c>
      <c r="T152" s="74">
        <v>21736</v>
      </c>
      <c r="U152" s="11">
        <f>S152-T152</f>
        <v>169548</v>
      </c>
    </row>
    <row r="153" spans="5:21" ht="18.75">
      <c r="E153" s="5" t="s">
        <v>165</v>
      </c>
      <c r="F153" s="5"/>
      <c r="G153" s="5">
        <v>55</v>
      </c>
      <c r="H153" s="5">
        <f>F153+G153</f>
        <v>55</v>
      </c>
      <c r="I153" s="21">
        <f>H153*800</f>
        <v>44000</v>
      </c>
      <c r="J153" s="5">
        <v>84</v>
      </c>
      <c r="K153" s="21">
        <f>J153*680</f>
        <v>57120</v>
      </c>
      <c r="L153" s="11">
        <f>I153+K153</f>
        <v>101120</v>
      </c>
      <c r="M153" s="48">
        <f>H153+J153</f>
        <v>139</v>
      </c>
      <c r="N153" s="11">
        <f>I153*95%</f>
        <v>41800</v>
      </c>
      <c r="O153" s="11">
        <f>K153*93%</f>
        <v>53121.600000000006</v>
      </c>
      <c r="P153" s="11">
        <f>SUM(N153:O153)</f>
        <v>94921.6</v>
      </c>
      <c r="Q153" s="11"/>
      <c r="R153" s="11">
        <f>Q153</f>
        <v>0</v>
      </c>
      <c r="S153" s="11">
        <f>P153+R153</f>
        <v>94921.6</v>
      </c>
      <c r="T153" s="74">
        <v>39180</v>
      </c>
      <c r="U153" s="11">
        <f>S153-T153</f>
        <v>55741.600000000006</v>
      </c>
    </row>
    <row r="154" spans="5:21" ht="18.75">
      <c r="E154" s="5" t="s">
        <v>166</v>
      </c>
      <c r="F154" s="5"/>
      <c r="G154" s="39">
        <v>168</v>
      </c>
      <c r="H154" s="5">
        <f>F154+G154</f>
        <v>168</v>
      </c>
      <c r="I154" s="21">
        <f>H154*800</f>
        <v>134400</v>
      </c>
      <c r="J154" s="39">
        <v>130</v>
      </c>
      <c r="K154" s="21">
        <f>J154*680</f>
        <v>88400</v>
      </c>
      <c r="L154" s="11">
        <f>I154+K154</f>
        <v>222800</v>
      </c>
      <c r="M154" s="48">
        <f>H154+J154</f>
        <v>298</v>
      </c>
      <c r="N154" s="11">
        <f>I154*95%</f>
        <v>127680</v>
      </c>
      <c r="O154" s="11">
        <f>K154*93%</f>
        <v>82212</v>
      </c>
      <c r="P154" s="11">
        <f>SUM(N154:O154)</f>
        <v>209892</v>
      </c>
      <c r="Q154" s="11">
        <v>20000</v>
      </c>
      <c r="R154" s="11">
        <f>Q154</f>
        <v>20000</v>
      </c>
      <c r="S154" s="11">
        <f>P154+R154</f>
        <v>229892</v>
      </c>
      <c r="T154" s="74">
        <v>35227</v>
      </c>
      <c r="U154" s="11">
        <f>S154-T154</f>
        <v>194665</v>
      </c>
    </row>
    <row r="155" spans="5:21" ht="18.75">
      <c r="E155" s="5" t="s">
        <v>167</v>
      </c>
      <c r="F155" s="5">
        <v>45</v>
      </c>
      <c r="G155" s="39">
        <v>111</v>
      </c>
      <c r="H155" s="5">
        <f>F155+G155</f>
        <v>156</v>
      </c>
      <c r="I155" s="21">
        <f>H155*800</f>
        <v>124800</v>
      </c>
      <c r="J155" s="39">
        <v>107</v>
      </c>
      <c r="K155" s="21">
        <f>J155*680</f>
        <v>72760</v>
      </c>
      <c r="L155" s="11">
        <f>I155+K155</f>
        <v>197560</v>
      </c>
      <c r="M155" s="48">
        <f>H155+J155</f>
        <v>263</v>
      </c>
      <c r="N155" s="11">
        <f>I155*95%</f>
        <v>118560</v>
      </c>
      <c r="O155" s="11">
        <f>K155*93%</f>
        <v>67666.8</v>
      </c>
      <c r="P155" s="11">
        <f>SUM(N155:O155)</f>
        <v>186226.8</v>
      </c>
      <c r="Q155" s="11">
        <v>10000</v>
      </c>
      <c r="R155" s="11">
        <f>Q155</f>
        <v>10000</v>
      </c>
      <c r="S155" s="11">
        <f>P155+R155</f>
        <v>196226.8</v>
      </c>
      <c r="T155" s="74">
        <v>69545</v>
      </c>
      <c r="U155" s="11">
        <f>S155-T155</f>
        <v>126681.79999999999</v>
      </c>
    </row>
    <row r="156" spans="5:21" ht="18.75">
      <c r="E156" s="5" t="s">
        <v>168</v>
      </c>
      <c r="F156" s="5">
        <v>46</v>
      </c>
      <c r="G156" s="39">
        <v>58</v>
      </c>
      <c r="H156" s="5">
        <f>F156+G156</f>
        <v>104</v>
      </c>
      <c r="I156" s="21">
        <f>H156*800</f>
        <v>83200</v>
      </c>
      <c r="J156" s="39">
        <v>102</v>
      </c>
      <c r="K156" s="21">
        <f>J156*680</f>
        <v>69360</v>
      </c>
      <c r="L156" s="11">
        <f>I156+K156</f>
        <v>152560</v>
      </c>
      <c r="M156" s="48">
        <f>H156+J156</f>
        <v>206</v>
      </c>
      <c r="N156" s="11">
        <f>I156*95%</f>
        <v>79040</v>
      </c>
      <c r="O156" s="11">
        <f>K156*93%</f>
        <v>64504.8</v>
      </c>
      <c r="P156" s="11">
        <f>SUM(N156:O156)</f>
        <v>143544.8</v>
      </c>
      <c r="Q156" s="11">
        <v>10000</v>
      </c>
      <c r="R156" s="11">
        <f>Q156</f>
        <v>10000</v>
      </c>
      <c r="S156" s="11">
        <f>P156+R156</f>
        <v>153544.8</v>
      </c>
      <c r="T156" s="74">
        <v>25447</v>
      </c>
      <c r="U156" s="11">
        <f>S156-T156</f>
        <v>128097.79999999999</v>
      </c>
    </row>
    <row r="157" spans="5:21" ht="15.75">
      <c r="E157" s="39" t="s">
        <v>169</v>
      </c>
      <c r="F157" s="40">
        <f aca="true" t="shared" si="159" ref="F157:M157">SUM(F158:F164)</f>
        <v>209</v>
      </c>
      <c r="G157" s="40">
        <f t="shared" si="159"/>
        <v>677</v>
      </c>
      <c r="H157" s="40">
        <f t="shared" si="159"/>
        <v>886</v>
      </c>
      <c r="I157" s="39">
        <f t="shared" si="159"/>
        <v>708800</v>
      </c>
      <c r="J157" s="40">
        <f t="shared" si="159"/>
        <v>681</v>
      </c>
      <c r="K157" s="39">
        <f t="shared" si="159"/>
        <v>463080</v>
      </c>
      <c r="L157" s="39">
        <f t="shared" si="159"/>
        <v>1171880</v>
      </c>
      <c r="M157" s="39">
        <f t="shared" si="159"/>
        <v>1567</v>
      </c>
      <c r="N157" s="39"/>
      <c r="O157" s="39"/>
      <c r="P157" s="39"/>
      <c r="Q157" s="39"/>
      <c r="R157" s="39"/>
      <c r="S157" s="39"/>
      <c r="T157" s="39"/>
      <c r="U157" s="39"/>
    </row>
    <row r="158" spans="5:21" ht="18.75">
      <c r="E158" s="5" t="s">
        <v>170</v>
      </c>
      <c r="F158" s="5"/>
      <c r="G158" s="39">
        <v>58</v>
      </c>
      <c r="H158" s="5">
        <f aca="true" t="shared" si="160" ref="H158:H164">F158+G158</f>
        <v>58</v>
      </c>
      <c r="I158" s="21">
        <f aca="true" t="shared" si="161" ref="I158:I164">H158*800</f>
        <v>46400</v>
      </c>
      <c r="J158" s="39">
        <v>90</v>
      </c>
      <c r="K158" s="21">
        <f aca="true" t="shared" si="162" ref="K158:K164">J158*680</f>
        <v>61200</v>
      </c>
      <c r="L158" s="11">
        <f aca="true" t="shared" si="163" ref="L158:L164">I158+K158</f>
        <v>107600</v>
      </c>
      <c r="M158" s="48">
        <f aca="true" t="shared" si="164" ref="M158:M164">H158+J158</f>
        <v>148</v>
      </c>
      <c r="N158" s="11">
        <f aca="true" t="shared" si="165" ref="N158:N164">I158*95%</f>
        <v>44080</v>
      </c>
      <c r="O158" s="11">
        <f aca="true" t="shared" si="166" ref="O158:O164">K158*93%</f>
        <v>56916</v>
      </c>
      <c r="P158" s="11">
        <f aca="true" t="shared" si="167" ref="P158:P164">SUM(N158:O158)</f>
        <v>100996</v>
      </c>
      <c r="Q158" s="11"/>
      <c r="R158" s="11">
        <f aca="true" t="shared" si="168" ref="R158:R164">Q158</f>
        <v>0</v>
      </c>
      <c r="S158" s="11">
        <f aca="true" t="shared" si="169" ref="S158:S164">P158+R158</f>
        <v>100996</v>
      </c>
      <c r="T158" s="74">
        <v>7000</v>
      </c>
      <c r="U158" s="11">
        <f aca="true" t="shared" si="170" ref="U158:U164">S158-T158</f>
        <v>93996</v>
      </c>
    </row>
    <row r="159" spans="5:21" ht="18.75">
      <c r="E159" s="5" t="s">
        <v>171</v>
      </c>
      <c r="F159" s="5">
        <v>49</v>
      </c>
      <c r="G159" s="5">
        <v>143</v>
      </c>
      <c r="H159" s="5">
        <f t="shared" si="160"/>
        <v>192</v>
      </c>
      <c r="I159" s="21">
        <f t="shared" si="161"/>
        <v>153600</v>
      </c>
      <c r="J159" s="5">
        <v>120</v>
      </c>
      <c r="K159" s="21">
        <f t="shared" si="162"/>
        <v>81600</v>
      </c>
      <c r="L159" s="11">
        <f t="shared" si="163"/>
        <v>235200</v>
      </c>
      <c r="M159" s="48">
        <f t="shared" si="164"/>
        <v>312</v>
      </c>
      <c r="N159" s="11">
        <f t="shared" si="165"/>
        <v>145920</v>
      </c>
      <c r="O159" s="11">
        <f t="shared" si="166"/>
        <v>75888</v>
      </c>
      <c r="P159" s="11">
        <f t="shared" si="167"/>
        <v>221808</v>
      </c>
      <c r="Q159" s="11">
        <v>10000</v>
      </c>
      <c r="R159" s="11">
        <f t="shared" si="168"/>
        <v>10000</v>
      </c>
      <c r="S159" s="11">
        <f t="shared" si="169"/>
        <v>231808</v>
      </c>
      <c r="T159" s="74">
        <v>22754</v>
      </c>
      <c r="U159" s="11">
        <f t="shared" si="170"/>
        <v>209054</v>
      </c>
    </row>
    <row r="160" spans="5:21" ht="18.75">
      <c r="E160" s="5" t="s">
        <v>172</v>
      </c>
      <c r="F160" s="5">
        <v>23</v>
      </c>
      <c r="G160" s="5">
        <v>111</v>
      </c>
      <c r="H160" s="5">
        <f t="shared" si="160"/>
        <v>134</v>
      </c>
      <c r="I160" s="21">
        <f t="shared" si="161"/>
        <v>107200</v>
      </c>
      <c r="J160" s="5">
        <v>85</v>
      </c>
      <c r="K160" s="21">
        <f t="shared" si="162"/>
        <v>57800</v>
      </c>
      <c r="L160" s="11">
        <f t="shared" si="163"/>
        <v>165000</v>
      </c>
      <c r="M160" s="48">
        <f t="shared" si="164"/>
        <v>219</v>
      </c>
      <c r="N160" s="11">
        <f t="shared" si="165"/>
        <v>101840</v>
      </c>
      <c r="O160" s="11">
        <f t="shared" si="166"/>
        <v>53754</v>
      </c>
      <c r="P160" s="11">
        <f t="shared" si="167"/>
        <v>155594</v>
      </c>
      <c r="Q160" s="11"/>
      <c r="R160" s="11">
        <f t="shared" si="168"/>
        <v>0</v>
      </c>
      <c r="S160" s="11">
        <f t="shared" si="169"/>
        <v>155594</v>
      </c>
      <c r="T160" s="74">
        <v>16150</v>
      </c>
      <c r="U160" s="11">
        <f t="shared" si="170"/>
        <v>139444</v>
      </c>
    </row>
    <row r="161" spans="5:21" ht="18.75">
      <c r="E161" s="5" t="s">
        <v>173</v>
      </c>
      <c r="F161" s="5">
        <v>46</v>
      </c>
      <c r="G161" s="5">
        <v>85</v>
      </c>
      <c r="H161" s="5">
        <f t="shared" si="160"/>
        <v>131</v>
      </c>
      <c r="I161" s="21">
        <f t="shared" si="161"/>
        <v>104800</v>
      </c>
      <c r="J161" s="5">
        <v>86</v>
      </c>
      <c r="K161" s="21">
        <f t="shared" si="162"/>
        <v>58480</v>
      </c>
      <c r="L161" s="11">
        <f t="shared" si="163"/>
        <v>163280</v>
      </c>
      <c r="M161" s="48">
        <f t="shared" si="164"/>
        <v>217</v>
      </c>
      <c r="N161" s="11">
        <f t="shared" si="165"/>
        <v>99560</v>
      </c>
      <c r="O161" s="11">
        <f t="shared" si="166"/>
        <v>54386.4</v>
      </c>
      <c r="P161" s="11">
        <f t="shared" si="167"/>
        <v>153946.4</v>
      </c>
      <c r="Q161" s="11">
        <v>10000</v>
      </c>
      <c r="R161" s="11">
        <f t="shared" si="168"/>
        <v>10000</v>
      </c>
      <c r="S161" s="11">
        <f t="shared" si="169"/>
        <v>163946.4</v>
      </c>
      <c r="T161" s="74">
        <v>22453</v>
      </c>
      <c r="U161" s="11">
        <f t="shared" si="170"/>
        <v>141493.4</v>
      </c>
    </row>
    <row r="162" spans="5:21" ht="18.75">
      <c r="E162" s="5" t="s">
        <v>174</v>
      </c>
      <c r="F162" s="5"/>
      <c r="G162" s="5">
        <v>54</v>
      </c>
      <c r="H162" s="5">
        <f t="shared" si="160"/>
        <v>54</v>
      </c>
      <c r="I162" s="21">
        <f t="shared" si="161"/>
        <v>43200</v>
      </c>
      <c r="J162" s="5">
        <v>63</v>
      </c>
      <c r="K162" s="21">
        <f t="shared" si="162"/>
        <v>42840</v>
      </c>
      <c r="L162" s="11">
        <f t="shared" si="163"/>
        <v>86040</v>
      </c>
      <c r="M162" s="48">
        <f t="shared" si="164"/>
        <v>117</v>
      </c>
      <c r="N162" s="11">
        <f t="shared" si="165"/>
        <v>41040</v>
      </c>
      <c r="O162" s="11">
        <f t="shared" si="166"/>
        <v>39841.200000000004</v>
      </c>
      <c r="P162" s="11">
        <f t="shared" si="167"/>
        <v>80881.20000000001</v>
      </c>
      <c r="Q162" s="11"/>
      <c r="R162" s="11">
        <f t="shared" si="168"/>
        <v>0</v>
      </c>
      <c r="S162" s="11">
        <f t="shared" si="169"/>
        <v>80881.20000000001</v>
      </c>
      <c r="T162" s="74">
        <v>4089</v>
      </c>
      <c r="U162" s="11">
        <f t="shared" si="170"/>
        <v>76792.20000000001</v>
      </c>
    </row>
    <row r="163" spans="5:21" ht="18.75">
      <c r="E163" s="5" t="s">
        <v>175</v>
      </c>
      <c r="F163" s="5">
        <v>46</v>
      </c>
      <c r="G163" s="5">
        <v>85</v>
      </c>
      <c r="H163" s="5">
        <f t="shared" si="160"/>
        <v>131</v>
      </c>
      <c r="I163" s="21">
        <f t="shared" si="161"/>
        <v>104800</v>
      </c>
      <c r="J163" s="5">
        <v>115</v>
      </c>
      <c r="K163" s="21">
        <f t="shared" si="162"/>
        <v>78200</v>
      </c>
      <c r="L163" s="11">
        <f t="shared" si="163"/>
        <v>183000</v>
      </c>
      <c r="M163" s="48">
        <f t="shared" si="164"/>
        <v>246</v>
      </c>
      <c r="N163" s="11">
        <f t="shared" si="165"/>
        <v>99560</v>
      </c>
      <c r="O163" s="11">
        <f t="shared" si="166"/>
        <v>72726</v>
      </c>
      <c r="P163" s="11">
        <f t="shared" si="167"/>
        <v>172286</v>
      </c>
      <c r="Q163" s="11">
        <v>10000</v>
      </c>
      <c r="R163" s="11">
        <f t="shared" si="168"/>
        <v>10000</v>
      </c>
      <c r="S163" s="11">
        <f t="shared" si="169"/>
        <v>182286</v>
      </c>
      <c r="T163" s="74">
        <v>11689</v>
      </c>
      <c r="U163" s="11">
        <f t="shared" si="170"/>
        <v>170597</v>
      </c>
    </row>
    <row r="164" spans="5:21" ht="18.75">
      <c r="E164" s="5" t="s">
        <v>176</v>
      </c>
      <c r="F164" s="5">
        <v>45</v>
      </c>
      <c r="G164" s="5">
        <v>141</v>
      </c>
      <c r="H164" s="5">
        <f t="shared" si="160"/>
        <v>186</v>
      </c>
      <c r="I164" s="21">
        <f t="shared" si="161"/>
        <v>148800</v>
      </c>
      <c r="J164" s="5">
        <v>122</v>
      </c>
      <c r="K164" s="21">
        <f t="shared" si="162"/>
        <v>82960</v>
      </c>
      <c r="L164" s="11">
        <f t="shared" si="163"/>
        <v>231760</v>
      </c>
      <c r="M164" s="48">
        <f t="shared" si="164"/>
        <v>308</v>
      </c>
      <c r="N164" s="11">
        <f t="shared" si="165"/>
        <v>141360</v>
      </c>
      <c r="O164" s="11">
        <f t="shared" si="166"/>
        <v>77152.8</v>
      </c>
      <c r="P164" s="11">
        <f t="shared" si="167"/>
        <v>218512.8</v>
      </c>
      <c r="Q164" s="11">
        <v>10000</v>
      </c>
      <c r="R164" s="11">
        <f t="shared" si="168"/>
        <v>10000</v>
      </c>
      <c r="S164" s="11">
        <f t="shared" si="169"/>
        <v>228512.8</v>
      </c>
      <c r="T164" s="74">
        <v>9756</v>
      </c>
      <c r="U164" s="11">
        <f t="shared" si="170"/>
        <v>218756.8</v>
      </c>
    </row>
    <row r="165" spans="5:21" ht="15.75">
      <c r="E165" s="39" t="s">
        <v>177</v>
      </c>
      <c r="F165" s="40">
        <f aca="true" t="shared" si="171" ref="F165:M165">SUM(F166:F172)</f>
        <v>82</v>
      </c>
      <c r="G165" s="40">
        <f t="shared" si="171"/>
        <v>473</v>
      </c>
      <c r="H165" s="40">
        <f t="shared" si="171"/>
        <v>555</v>
      </c>
      <c r="I165" s="39">
        <f t="shared" si="171"/>
        <v>444000</v>
      </c>
      <c r="J165" s="40">
        <f t="shared" si="171"/>
        <v>385</v>
      </c>
      <c r="K165" s="39">
        <f t="shared" si="171"/>
        <v>261800</v>
      </c>
      <c r="L165" s="39">
        <f t="shared" si="171"/>
        <v>705800</v>
      </c>
      <c r="M165" s="39">
        <f t="shared" si="171"/>
        <v>940</v>
      </c>
      <c r="N165" s="39"/>
      <c r="O165" s="39"/>
      <c r="P165" s="39"/>
      <c r="Q165" s="39"/>
      <c r="R165" s="39"/>
      <c r="S165" s="39"/>
      <c r="T165" s="39"/>
      <c r="U165" s="39"/>
    </row>
    <row r="166" spans="5:21" ht="18.75">
      <c r="E166" s="5" t="s">
        <v>178</v>
      </c>
      <c r="F166" s="5"/>
      <c r="G166" s="5">
        <v>65</v>
      </c>
      <c r="H166" s="5">
        <f aca="true" t="shared" si="172" ref="H166:H172">F166+G166</f>
        <v>65</v>
      </c>
      <c r="I166" s="21">
        <f aca="true" t="shared" si="173" ref="I166:I172">H166*800</f>
        <v>52000</v>
      </c>
      <c r="J166" s="5">
        <v>64</v>
      </c>
      <c r="K166" s="21">
        <f aca="true" t="shared" si="174" ref="K166:K172">J166*680</f>
        <v>43520</v>
      </c>
      <c r="L166" s="11">
        <f aca="true" t="shared" si="175" ref="L166:L172">I166+K166</f>
        <v>95520</v>
      </c>
      <c r="M166" s="48">
        <f aca="true" t="shared" si="176" ref="M166:M172">H166+J166</f>
        <v>129</v>
      </c>
      <c r="N166" s="11">
        <f aca="true" t="shared" si="177" ref="N166:N172">I166*95%</f>
        <v>49400</v>
      </c>
      <c r="O166" s="11">
        <f aca="true" t="shared" si="178" ref="O166:O172">K166*93%</f>
        <v>40473.6</v>
      </c>
      <c r="P166" s="11">
        <f aca="true" t="shared" si="179" ref="P166:P172">SUM(N166:O166)</f>
        <v>89873.6</v>
      </c>
      <c r="Q166" s="11"/>
      <c r="R166" s="11">
        <f aca="true" t="shared" si="180" ref="R166:R172">Q166</f>
        <v>0</v>
      </c>
      <c r="S166" s="11">
        <f aca="true" t="shared" si="181" ref="S166:S172">P166+R166</f>
        <v>89873.6</v>
      </c>
      <c r="T166" s="74">
        <v>9258</v>
      </c>
      <c r="U166" s="11">
        <f aca="true" t="shared" si="182" ref="U166:U172">S166-T166</f>
        <v>80615.6</v>
      </c>
    </row>
    <row r="167" spans="5:21" ht="18.75">
      <c r="E167" s="5" t="s">
        <v>179</v>
      </c>
      <c r="F167" s="5">
        <v>22</v>
      </c>
      <c r="G167" s="39">
        <v>59</v>
      </c>
      <c r="H167" s="5">
        <f t="shared" si="172"/>
        <v>81</v>
      </c>
      <c r="I167" s="21">
        <f t="shared" si="173"/>
        <v>64800</v>
      </c>
      <c r="J167" s="39">
        <v>54</v>
      </c>
      <c r="K167" s="21">
        <f t="shared" si="174"/>
        <v>36720</v>
      </c>
      <c r="L167" s="11">
        <f t="shared" si="175"/>
        <v>101520</v>
      </c>
      <c r="M167" s="48">
        <f t="shared" si="176"/>
        <v>135</v>
      </c>
      <c r="N167" s="11">
        <f t="shared" si="177"/>
        <v>61560</v>
      </c>
      <c r="O167" s="11">
        <f t="shared" si="178"/>
        <v>34149.6</v>
      </c>
      <c r="P167" s="11">
        <f t="shared" si="179"/>
        <v>95709.6</v>
      </c>
      <c r="Q167" s="11"/>
      <c r="R167" s="11">
        <f t="shared" si="180"/>
        <v>0</v>
      </c>
      <c r="S167" s="11">
        <f t="shared" si="181"/>
        <v>95709.6</v>
      </c>
      <c r="T167" s="74">
        <v>31596</v>
      </c>
      <c r="U167" s="11">
        <f t="shared" si="182"/>
        <v>64113.600000000006</v>
      </c>
    </row>
    <row r="168" spans="5:21" ht="18.75">
      <c r="E168" s="5" t="s">
        <v>180</v>
      </c>
      <c r="F168" s="5"/>
      <c r="G168" s="5">
        <v>30</v>
      </c>
      <c r="H168" s="5">
        <f t="shared" si="172"/>
        <v>30</v>
      </c>
      <c r="I168" s="21">
        <f t="shared" si="173"/>
        <v>24000</v>
      </c>
      <c r="J168" s="5">
        <v>24</v>
      </c>
      <c r="K168" s="21">
        <f t="shared" si="174"/>
        <v>16320</v>
      </c>
      <c r="L168" s="11">
        <f t="shared" si="175"/>
        <v>40320</v>
      </c>
      <c r="M168" s="48">
        <f t="shared" si="176"/>
        <v>54</v>
      </c>
      <c r="N168" s="11">
        <f t="shared" si="177"/>
        <v>22800</v>
      </c>
      <c r="O168" s="11">
        <f t="shared" si="178"/>
        <v>15177.6</v>
      </c>
      <c r="P168" s="11">
        <f t="shared" si="179"/>
        <v>37977.6</v>
      </c>
      <c r="Q168" s="11"/>
      <c r="R168" s="11">
        <f t="shared" si="180"/>
        <v>0</v>
      </c>
      <c r="S168" s="11">
        <f t="shared" si="181"/>
        <v>37977.6</v>
      </c>
      <c r="T168" s="74">
        <v>7127</v>
      </c>
      <c r="U168" s="11">
        <f t="shared" si="182"/>
        <v>30850.6</v>
      </c>
    </row>
    <row r="169" spans="5:21" ht="18.75">
      <c r="E169" s="5" t="s">
        <v>181</v>
      </c>
      <c r="F169" s="5"/>
      <c r="G169" s="5">
        <v>33</v>
      </c>
      <c r="H169" s="5">
        <f t="shared" si="172"/>
        <v>33</v>
      </c>
      <c r="I169" s="21">
        <f t="shared" si="173"/>
        <v>26400</v>
      </c>
      <c r="J169" s="5">
        <v>17</v>
      </c>
      <c r="K169" s="21">
        <f t="shared" si="174"/>
        <v>11560</v>
      </c>
      <c r="L169" s="11">
        <f t="shared" si="175"/>
        <v>37960</v>
      </c>
      <c r="M169" s="48">
        <f t="shared" si="176"/>
        <v>50</v>
      </c>
      <c r="N169" s="11">
        <f t="shared" si="177"/>
        <v>25080</v>
      </c>
      <c r="O169" s="11">
        <f t="shared" si="178"/>
        <v>10750.800000000001</v>
      </c>
      <c r="P169" s="11">
        <f t="shared" si="179"/>
        <v>35830.8</v>
      </c>
      <c r="Q169" s="11"/>
      <c r="R169" s="11">
        <f t="shared" si="180"/>
        <v>0</v>
      </c>
      <c r="S169" s="11">
        <f t="shared" si="181"/>
        <v>35830.8</v>
      </c>
      <c r="T169" s="74">
        <v>6342</v>
      </c>
      <c r="U169" s="11">
        <f t="shared" si="182"/>
        <v>29488.800000000003</v>
      </c>
    </row>
    <row r="170" spans="5:21" ht="18.75">
      <c r="E170" s="5" t="s">
        <v>182</v>
      </c>
      <c r="F170" s="5"/>
      <c r="G170" s="5">
        <v>85</v>
      </c>
      <c r="H170" s="5">
        <f t="shared" si="172"/>
        <v>85</v>
      </c>
      <c r="I170" s="21">
        <f t="shared" si="173"/>
        <v>68000</v>
      </c>
      <c r="J170" s="5">
        <v>67</v>
      </c>
      <c r="K170" s="21">
        <f t="shared" si="174"/>
        <v>45560</v>
      </c>
      <c r="L170" s="11">
        <f t="shared" si="175"/>
        <v>113560</v>
      </c>
      <c r="M170" s="48">
        <f t="shared" si="176"/>
        <v>152</v>
      </c>
      <c r="N170" s="11">
        <f t="shared" si="177"/>
        <v>64600</v>
      </c>
      <c r="O170" s="11">
        <f t="shared" si="178"/>
        <v>42370.8</v>
      </c>
      <c r="P170" s="11">
        <f t="shared" si="179"/>
        <v>106970.8</v>
      </c>
      <c r="Q170" s="11"/>
      <c r="R170" s="11">
        <f t="shared" si="180"/>
        <v>0</v>
      </c>
      <c r="S170" s="11">
        <f t="shared" si="181"/>
        <v>106970.8</v>
      </c>
      <c r="T170" s="74">
        <v>16187</v>
      </c>
      <c r="U170" s="11">
        <f t="shared" si="182"/>
        <v>90783.8</v>
      </c>
    </row>
    <row r="171" spans="5:21" ht="18.75">
      <c r="E171" s="5" t="s">
        <v>183</v>
      </c>
      <c r="F171" s="5">
        <v>35</v>
      </c>
      <c r="G171" s="5">
        <v>99</v>
      </c>
      <c r="H171" s="5">
        <f t="shared" si="172"/>
        <v>134</v>
      </c>
      <c r="I171" s="21">
        <f t="shared" si="173"/>
        <v>107200</v>
      </c>
      <c r="J171" s="5">
        <v>88</v>
      </c>
      <c r="K171" s="21">
        <f t="shared" si="174"/>
        <v>59840</v>
      </c>
      <c r="L171" s="11">
        <f t="shared" si="175"/>
        <v>167040</v>
      </c>
      <c r="M171" s="48">
        <f t="shared" si="176"/>
        <v>222</v>
      </c>
      <c r="N171" s="11">
        <f t="shared" si="177"/>
        <v>101840</v>
      </c>
      <c r="O171" s="11">
        <f t="shared" si="178"/>
        <v>55651.200000000004</v>
      </c>
      <c r="P171" s="11">
        <f t="shared" si="179"/>
        <v>157491.2</v>
      </c>
      <c r="Q171" s="11"/>
      <c r="R171" s="11">
        <f t="shared" si="180"/>
        <v>0</v>
      </c>
      <c r="S171" s="11">
        <f t="shared" si="181"/>
        <v>157491.2</v>
      </c>
      <c r="T171" s="74">
        <v>32160</v>
      </c>
      <c r="U171" s="11">
        <f t="shared" si="182"/>
        <v>125331.20000000001</v>
      </c>
    </row>
    <row r="172" spans="5:21" ht="18.75">
      <c r="E172" s="5" t="s">
        <v>184</v>
      </c>
      <c r="F172" s="5">
        <v>25</v>
      </c>
      <c r="G172" s="5">
        <v>102</v>
      </c>
      <c r="H172" s="5">
        <f t="shared" si="172"/>
        <v>127</v>
      </c>
      <c r="I172" s="21">
        <f t="shared" si="173"/>
        <v>101600</v>
      </c>
      <c r="J172" s="5">
        <v>71</v>
      </c>
      <c r="K172" s="21">
        <f t="shared" si="174"/>
        <v>48280</v>
      </c>
      <c r="L172" s="11">
        <f t="shared" si="175"/>
        <v>149880</v>
      </c>
      <c r="M172" s="48">
        <f t="shared" si="176"/>
        <v>198</v>
      </c>
      <c r="N172" s="11">
        <f t="shared" si="177"/>
        <v>96520</v>
      </c>
      <c r="O172" s="11">
        <f t="shared" si="178"/>
        <v>44900.4</v>
      </c>
      <c r="P172" s="11">
        <f t="shared" si="179"/>
        <v>141420.4</v>
      </c>
      <c r="Q172" s="11"/>
      <c r="R172" s="11">
        <f t="shared" si="180"/>
        <v>0</v>
      </c>
      <c r="S172" s="11">
        <f t="shared" si="181"/>
        <v>141420.4</v>
      </c>
      <c r="T172" s="74">
        <v>37645</v>
      </c>
      <c r="U172" s="11">
        <f t="shared" si="182"/>
        <v>103775.4</v>
      </c>
    </row>
    <row r="173" spans="5:21" ht="15.75">
      <c r="E173" s="39" t="s">
        <v>185</v>
      </c>
      <c r="F173" s="40">
        <f aca="true" t="shared" si="183" ref="F173:M173">SUM(F174:F184)</f>
        <v>300</v>
      </c>
      <c r="G173" s="40">
        <f t="shared" si="183"/>
        <v>1142</v>
      </c>
      <c r="H173" s="40">
        <f t="shared" si="183"/>
        <v>1442</v>
      </c>
      <c r="I173" s="39">
        <f t="shared" si="183"/>
        <v>1153600</v>
      </c>
      <c r="J173" s="40">
        <f t="shared" si="183"/>
        <v>1205</v>
      </c>
      <c r="K173" s="39">
        <f t="shared" si="183"/>
        <v>819400</v>
      </c>
      <c r="L173" s="39">
        <f t="shared" si="183"/>
        <v>1973000</v>
      </c>
      <c r="M173" s="39">
        <f t="shared" si="183"/>
        <v>2647</v>
      </c>
      <c r="N173" s="39"/>
      <c r="O173" s="39"/>
      <c r="P173" s="39"/>
      <c r="Q173" s="39"/>
      <c r="R173" s="39"/>
      <c r="S173" s="39"/>
      <c r="T173" s="39"/>
      <c r="U173" s="39"/>
    </row>
    <row r="174" spans="5:21" ht="18.75">
      <c r="E174" s="5" t="s">
        <v>186</v>
      </c>
      <c r="F174" s="5">
        <v>44</v>
      </c>
      <c r="G174" s="5">
        <v>163</v>
      </c>
      <c r="H174" s="5">
        <f aca="true" t="shared" si="184" ref="H174:H184">F174+G174</f>
        <v>207</v>
      </c>
      <c r="I174" s="21">
        <f aca="true" t="shared" si="185" ref="I174:I184">H174*800</f>
        <v>165600</v>
      </c>
      <c r="J174" s="5">
        <v>172</v>
      </c>
      <c r="K174" s="21">
        <f aca="true" t="shared" si="186" ref="K174:K184">J174*680</f>
        <v>116960</v>
      </c>
      <c r="L174" s="11">
        <f aca="true" t="shared" si="187" ref="L174:L184">I174+K174</f>
        <v>282560</v>
      </c>
      <c r="M174" s="48">
        <f aca="true" t="shared" si="188" ref="M174:M184">H174+J174</f>
        <v>379</v>
      </c>
      <c r="N174" s="11">
        <f aca="true" t="shared" si="189" ref="N174:N184">I174*95%</f>
        <v>157320</v>
      </c>
      <c r="O174" s="11">
        <f aca="true" t="shared" si="190" ref="O174:O184">K174*93%</f>
        <v>108772.8</v>
      </c>
      <c r="P174" s="11">
        <f aca="true" t="shared" si="191" ref="P174:P184">SUM(N174:O174)</f>
        <v>266092.8</v>
      </c>
      <c r="Q174" s="12">
        <v>20000</v>
      </c>
      <c r="R174" s="11">
        <f aca="true" t="shared" si="192" ref="R174:R184">Q174</f>
        <v>20000</v>
      </c>
      <c r="S174" s="11">
        <f aca="true" t="shared" si="193" ref="S174:S184">P174+R174</f>
        <v>286092.8</v>
      </c>
      <c r="T174" s="75"/>
      <c r="U174" s="11">
        <f aca="true" t="shared" si="194" ref="U174:U184">S174-T174</f>
        <v>286092.8</v>
      </c>
    </row>
    <row r="175" spans="5:21" ht="18.75">
      <c r="E175" s="5" t="s">
        <v>187</v>
      </c>
      <c r="F175" s="5"/>
      <c r="G175" s="5">
        <v>62</v>
      </c>
      <c r="H175" s="5">
        <f t="shared" si="184"/>
        <v>62</v>
      </c>
      <c r="I175" s="21">
        <f t="shared" si="185"/>
        <v>49600</v>
      </c>
      <c r="J175" s="5">
        <v>89</v>
      </c>
      <c r="K175" s="21">
        <f t="shared" si="186"/>
        <v>60520</v>
      </c>
      <c r="L175" s="11">
        <f t="shared" si="187"/>
        <v>110120</v>
      </c>
      <c r="M175" s="48">
        <f t="shared" si="188"/>
        <v>151</v>
      </c>
      <c r="N175" s="11">
        <f t="shared" si="189"/>
        <v>47120</v>
      </c>
      <c r="O175" s="11">
        <f t="shared" si="190"/>
        <v>56283.600000000006</v>
      </c>
      <c r="P175" s="11">
        <f t="shared" si="191"/>
        <v>103403.6</v>
      </c>
      <c r="Q175" s="11"/>
      <c r="R175" s="11">
        <f t="shared" si="192"/>
        <v>0</v>
      </c>
      <c r="S175" s="11">
        <f t="shared" si="193"/>
        <v>103403.6</v>
      </c>
      <c r="T175" s="75"/>
      <c r="U175" s="11">
        <f t="shared" si="194"/>
        <v>103403.6</v>
      </c>
    </row>
    <row r="176" spans="5:21" ht="18.75">
      <c r="E176" s="5" t="s">
        <v>188</v>
      </c>
      <c r="F176" s="5">
        <v>46</v>
      </c>
      <c r="G176" s="39">
        <v>110</v>
      </c>
      <c r="H176" s="5">
        <f t="shared" si="184"/>
        <v>156</v>
      </c>
      <c r="I176" s="21">
        <f t="shared" si="185"/>
        <v>124800</v>
      </c>
      <c r="J176" s="39">
        <v>116</v>
      </c>
      <c r="K176" s="21">
        <f t="shared" si="186"/>
        <v>78880</v>
      </c>
      <c r="L176" s="11">
        <f t="shared" si="187"/>
        <v>203680</v>
      </c>
      <c r="M176" s="48">
        <f t="shared" si="188"/>
        <v>272</v>
      </c>
      <c r="N176" s="11">
        <f t="shared" si="189"/>
        <v>118560</v>
      </c>
      <c r="O176" s="11">
        <f t="shared" si="190"/>
        <v>73358.40000000001</v>
      </c>
      <c r="P176" s="11">
        <f t="shared" si="191"/>
        <v>191918.40000000002</v>
      </c>
      <c r="Q176" s="11">
        <v>10000</v>
      </c>
      <c r="R176" s="11">
        <f t="shared" si="192"/>
        <v>10000</v>
      </c>
      <c r="S176" s="11">
        <f t="shared" si="193"/>
        <v>201918.40000000002</v>
      </c>
      <c r="T176" s="74">
        <v>9635</v>
      </c>
      <c r="U176" s="11">
        <f t="shared" si="194"/>
        <v>192283.40000000002</v>
      </c>
    </row>
    <row r="177" spans="5:21" ht="18.75">
      <c r="E177" s="5" t="s">
        <v>189</v>
      </c>
      <c r="F177" s="5">
        <v>25</v>
      </c>
      <c r="G177" s="5">
        <v>93</v>
      </c>
      <c r="H177" s="5">
        <f t="shared" si="184"/>
        <v>118</v>
      </c>
      <c r="I177" s="21">
        <f t="shared" si="185"/>
        <v>94400</v>
      </c>
      <c r="J177" s="5">
        <v>86</v>
      </c>
      <c r="K177" s="21">
        <f t="shared" si="186"/>
        <v>58480</v>
      </c>
      <c r="L177" s="11">
        <f t="shared" si="187"/>
        <v>152880</v>
      </c>
      <c r="M177" s="48">
        <f t="shared" si="188"/>
        <v>204</v>
      </c>
      <c r="N177" s="11">
        <f t="shared" si="189"/>
        <v>89680</v>
      </c>
      <c r="O177" s="11">
        <f t="shared" si="190"/>
        <v>54386.4</v>
      </c>
      <c r="P177" s="11">
        <f t="shared" si="191"/>
        <v>144066.4</v>
      </c>
      <c r="Q177" s="11"/>
      <c r="R177" s="11">
        <f t="shared" si="192"/>
        <v>0</v>
      </c>
      <c r="S177" s="11">
        <f t="shared" si="193"/>
        <v>144066.4</v>
      </c>
      <c r="T177" s="75"/>
      <c r="U177" s="11">
        <f t="shared" si="194"/>
        <v>144066.4</v>
      </c>
    </row>
    <row r="178" spans="5:21" ht="18.75">
      <c r="E178" s="5" t="s">
        <v>190</v>
      </c>
      <c r="F178" s="5"/>
      <c r="G178" s="5">
        <v>52</v>
      </c>
      <c r="H178" s="5">
        <f t="shared" si="184"/>
        <v>52</v>
      </c>
      <c r="I178" s="21">
        <f t="shared" si="185"/>
        <v>41600</v>
      </c>
      <c r="J178" s="5">
        <v>61</v>
      </c>
      <c r="K178" s="21">
        <f t="shared" si="186"/>
        <v>41480</v>
      </c>
      <c r="L178" s="11">
        <f t="shared" si="187"/>
        <v>83080</v>
      </c>
      <c r="M178" s="48">
        <f t="shared" si="188"/>
        <v>113</v>
      </c>
      <c r="N178" s="11">
        <f t="shared" si="189"/>
        <v>39520</v>
      </c>
      <c r="O178" s="11">
        <f t="shared" si="190"/>
        <v>38576.4</v>
      </c>
      <c r="P178" s="11">
        <f t="shared" si="191"/>
        <v>78096.4</v>
      </c>
      <c r="Q178" s="11"/>
      <c r="R178" s="11">
        <f t="shared" si="192"/>
        <v>0</v>
      </c>
      <c r="S178" s="11">
        <f t="shared" si="193"/>
        <v>78096.4</v>
      </c>
      <c r="T178" s="75"/>
      <c r="U178" s="11">
        <f t="shared" si="194"/>
        <v>78096.4</v>
      </c>
    </row>
    <row r="179" spans="5:21" ht="18.75">
      <c r="E179" s="5" t="s">
        <v>191</v>
      </c>
      <c r="F179" s="5"/>
      <c r="G179" s="5">
        <v>162</v>
      </c>
      <c r="H179" s="5">
        <f t="shared" si="184"/>
        <v>162</v>
      </c>
      <c r="I179" s="21">
        <f t="shared" si="185"/>
        <v>129600</v>
      </c>
      <c r="J179" s="5">
        <v>171</v>
      </c>
      <c r="K179" s="21">
        <f t="shared" si="186"/>
        <v>116280</v>
      </c>
      <c r="L179" s="11">
        <f t="shared" si="187"/>
        <v>245880</v>
      </c>
      <c r="M179" s="48">
        <f t="shared" si="188"/>
        <v>333</v>
      </c>
      <c r="N179" s="11">
        <f t="shared" si="189"/>
        <v>123120</v>
      </c>
      <c r="O179" s="11">
        <f t="shared" si="190"/>
        <v>108140.40000000001</v>
      </c>
      <c r="P179" s="11">
        <f t="shared" si="191"/>
        <v>231260.40000000002</v>
      </c>
      <c r="Q179" s="11"/>
      <c r="R179" s="11">
        <f t="shared" si="192"/>
        <v>0</v>
      </c>
      <c r="S179" s="11">
        <f t="shared" si="193"/>
        <v>231260.40000000002</v>
      </c>
      <c r="T179" s="75"/>
      <c r="U179" s="11">
        <f t="shared" si="194"/>
        <v>231260.40000000002</v>
      </c>
    </row>
    <row r="180" spans="5:21" ht="18.75">
      <c r="E180" s="5" t="s">
        <v>192</v>
      </c>
      <c r="F180" s="5"/>
      <c r="G180" s="5">
        <v>113</v>
      </c>
      <c r="H180" s="5">
        <f t="shared" si="184"/>
        <v>113</v>
      </c>
      <c r="I180" s="21">
        <f t="shared" si="185"/>
        <v>90400</v>
      </c>
      <c r="J180" s="5">
        <v>62</v>
      </c>
      <c r="K180" s="21">
        <f t="shared" si="186"/>
        <v>42160</v>
      </c>
      <c r="L180" s="11">
        <f t="shared" si="187"/>
        <v>132560</v>
      </c>
      <c r="M180" s="48">
        <f t="shared" si="188"/>
        <v>175</v>
      </c>
      <c r="N180" s="11">
        <f t="shared" si="189"/>
        <v>85880</v>
      </c>
      <c r="O180" s="11">
        <f t="shared" si="190"/>
        <v>39208.8</v>
      </c>
      <c r="P180" s="11">
        <f t="shared" si="191"/>
        <v>125088.8</v>
      </c>
      <c r="Q180" s="11">
        <v>10000</v>
      </c>
      <c r="R180" s="11">
        <f t="shared" si="192"/>
        <v>10000</v>
      </c>
      <c r="S180" s="11">
        <f t="shared" si="193"/>
        <v>135088.8</v>
      </c>
      <c r="T180" s="74">
        <v>64961</v>
      </c>
      <c r="U180" s="11">
        <f t="shared" si="194"/>
        <v>70127.79999999999</v>
      </c>
    </row>
    <row r="181" spans="5:21" ht="18.75">
      <c r="E181" s="5" t="s">
        <v>193</v>
      </c>
      <c r="F181" s="5">
        <v>46</v>
      </c>
      <c r="G181" s="5">
        <v>87</v>
      </c>
      <c r="H181" s="5">
        <f t="shared" si="184"/>
        <v>133</v>
      </c>
      <c r="I181" s="21">
        <f t="shared" si="185"/>
        <v>106400</v>
      </c>
      <c r="J181" s="5">
        <v>104</v>
      </c>
      <c r="K181" s="21">
        <f t="shared" si="186"/>
        <v>70720</v>
      </c>
      <c r="L181" s="11">
        <f t="shared" si="187"/>
        <v>177120</v>
      </c>
      <c r="M181" s="48">
        <f t="shared" si="188"/>
        <v>237</v>
      </c>
      <c r="N181" s="11">
        <f t="shared" si="189"/>
        <v>101080</v>
      </c>
      <c r="O181" s="11">
        <f t="shared" si="190"/>
        <v>65769.6</v>
      </c>
      <c r="P181" s="11">
        <f t="shared" si="191"/>
        <v>166849.6</v>
      </c>
      <c r="Q181" s="11"/>
      <c r="R181" s="11">
        <f t="shared" si="192"/>
        <v>0</v>
      </c>
      <c r="S181" s="11">
        <f t="shared" si="193"/>
        <v>166849.6</v>
      </c>
      <c r="T181" s="74">
        <v>46601</v>
      </c>
      <c r="U181" s="11">
        <f t="shared" si="194"/>
        <v>120248.6</v>
      </c>
    </row>
    <row r="182" spans="5:21" ht="18.75">
      <c r="E182" s="5" t="s">
        <v>194</v>
      </c>
      <c r="F182" s="5">
        <v>47</v>
      </c>
      <c r="G182" s="5">
        <v>83</v>
      </c>
      <c r="H182" s="5">
        <f t="shared" si="184"/>
        <v>130</v>
      </c>
      <c r="I182" s="21">
        <f t="shared" si="185"/>
        <v>104000</v>
      </c>
      <c r="J182" s="5">
        <v>117</v>
      </c>
      <c r="K182" s="21">
        <f t="shared" si="186"/>
        <v>79560</v>
      </c>
      <c r="L182" s="11">
        <f t="shared" si="187"/>
        <v>183560</v>
      </c>
      <c r="M182" s="48">
        <f t="shared" si="188"/>
        <v>247</v>
      </c>
      <c r="N182" s="11">
        <f t="shared" si="189"/>
        <v>98800</v>
      </c>
      <c r="O182" s="11">
        <f t="shared" si="190"/>
        <v>73990.8</v>
      </c>
      <c r="P182" s="11">
        <f t="shared" si="191"/>
        <v>172790.8</v>
      </c>
      <c r="Q182" s="11">
        <v>10000</v>
      </c>
      <c r="R182" s="11">
        <f t="shared" si="192"/>
        <v>10000</v>
      </c>
      <c r="S182" s="11">
        <f t="shared" si="193"/>
        <v>182790.8</v>
      </c>
      <c r="T182" s="75"/>
      <c r="U182" s="11">
        <f t="shared" si="194"/>
        <v>182790.8</v>
      </c>
    </row>
    <row r="183" spans="5:21" ht="18.75">
      <c r="E183" s="5" t="s">
        <v>195</v>
      </c>
      <c r="F183" s="5">
        <v>46</v>
      </c>
      <c r="G183" s="5">
        <v>108</v>
      </c>
      <c r="H183" s="5">
        <f t="shared" si="184"/>
        <v>154</v>
      </c>
      <c r="I183" s="21">
        <f t="shared" si="185"/>
        <v>123200</v>
      </c>
      <c r="J183" s="5">
        <v>112</v>
      </c>
      <c r="K183" s="21">
        <f t="shared" si="186"/>
        <v>76160</v>
      </c>
      <c r="L183" s="11">
        <f t="shared" si="187"/>
        <v>199360</v>
      </c>
      <c r="M183" s="48">
        <f t="shared" si="188"/>
        <v>266</v>
      </c>
      <c r="N183" s="11">
        <f t="shared" si="189"/>
        <v>117040</v>
      </c>
      <c r="O183" s="11">
        <f t="shared" si="190"/>
        <v>70828.8</v>
      </c>
      <c r="P183" s="11">
        <f t="shared" si="191"/>
        <v>187868.8</v>
      </c>
      <c r="Q183" s="11"/>
      <c r="R183" s="11">
        <f t="shared" si="192"/>
        <v>0</v>
      </c>
      <c r="S183" s="11">
        <f t="shared" si="193"/>
        <v>187868.8</v>
      </c>
      <c r="T183" s="74">
        <v>4653</v>
      </c>
      <c r="U183" s="11">
        <f t="shared" si="194"/>
        <v>183215.8</v>
      </c>
    </row>
    <row r="184" spans="5:21" ht="18.75">
      <c r="E184" s="5" t="s">
        <v>196</v>
      </c>
      <c r="F184" s="5">
        <v>46</v>
      </c>
      <c r="G184" s="5">
        <v>109</v>
      </c>
      <c r="H184" s="5">
        <f t="shared" si="184"/>
        <v>155</v>
      </c>
      <c r="I184" s="21">
        <f t="shared" si="185"/>
        <v>124000</v>
      </c>
      <c r="J184" s="5">
        <v>115</v>
      </c>
      <c r="K184" s="21">
        <f t="shared" si="186"/>
        <v>78200</v>
      </c>
      <c r="L184" s="11">
        <f t="shared" si="187"/>
        <v>202200</v>
      </c>
      <c r="M184" s="48">
        <f t="shared" si="188"/>
        <v>270</v>
      </c>
      <c r="N184" s="11">
        <f t="shared" si="189"/>
        <v>117800</v>
      </c>
      <c r="O184" s="11">
        <f t="shared" si="190"/>
        <v>72726</v>
      </c>
      <c r="P184" s="11">
        <f t="shared" si="191"/>
        <v>190526</v>
      </c>
      <c r="Q184" s="11">
        <v>10000</v>
      </c>
      <c r="R184" s="11">
        <f t="shared" si="192"/>
        <v>10000</v>
      </c>
      <c r="S184" s="11">
        <f t="shared" si="193"/>
        <v>200526</v>
      </c>
      <c r="T184" s="74">
        <v>34709</v>
      </c>
      <c r="U184" s="11">
        <f t="shared" si="194"/>
        <v>165817</v>
      </c>
    </row>
    <row r="185" spans="5:21" ht="15.75">
      <c r="E185" s="39" t="s">
        <v>197</v>
      </c>
      <c r="F185" s="40">
        <f aca="true" t="shared" si="195" ref="F185:M185">SUM(F186:F193)</f>
        <v>158</v>
      </c>
      <c r="G185" s="40">
        <f t="shared" si="195"/>
        <v>612</v>
      </c>
      <c r="H185" s="40">
        <f t="shared" si="195"/>
        <v>770</v>
      </c>
      <c r="I185" s="39">
        <f t="shared" si="195"/>
        <v>616000</v>
      </c>
      <c r="J185" s="40">
        <f t="shared" si="195"/>
        <v>642</v>
      </c>
      <c r="K185" s="39">
        <f t="shared" si="195"/>
        <v>436560</v>
      </c>
      <c r="L185" s="39">
        <f t="shared" si="195"/>
        <v>1052560</v>
      </c>
      <c r="M185" s="39">
        <f t="shared" si="195"/>
        <v>1412</v>
      </c>
      <c r="N185" s="39"/>
      <c r="O185" s="39"/>
      <c r="P185" s="39"/>
      <c r="Q185" s="39"/>
      <c r="R185" s="39"/>
      <c r="S185" s="39"/>
      <c r="T185" s="39"/>
      <c r="U185" s="39"/>
    </row>
    <row r="186" spans="5:21" ht="18.75">
      <c r="E186" s="5" t="s">
        <v>198</v>
      </c>
      <c r="F186" s="5">
        <v>24</v>
      </c>
      <c r="G186" s="5">
        <v>59</v>
      </c>
      <c r="H186" s="5">
        <f aca="true" t="shared" si="196" ref="H186:H193">F186+G186</f>
        <v>83</v>
      </c>
      <c r="I186" s="21">
        <f aca="true" t="shared" si="197" ref="I186:I193">H186*800</f>
        <v>66400</v>
      </c>
      <c r="J186" s="5">
        <v>81</v>
      </c>
      <c r="K186" s="21">
        <f aca="true" t="shared" si="198" ref="K186:K193">J186*680</f>
        <v>55080</v>
      </c>
      <c r="L186" s="11">
        <f aca="true" t="shared" si="199" ref="L186:L193">I186+K186</f>
        <v>121480</v>
      </c>
      <c r="M186" s="48">
        <f aca="true" t="shared" si="200" ref="M186:M193">H186+J186</f>
        <v>164</v>
      </c>
      <c r="N186" s="11">
        <f aca="true" t="shared" si="201" ref="N186:N193">I186*95%</f>
        <v>63080</v>
      </c>
      <c r="O186" s="11">
        <f aca="true" t="shared" si="202" ref="O186:O193">K186*93%</f>
        <v>51224.4</v>
      </c>
      <c r="P186" s="11">
        <f aca="true" t="shared" si="203" ref="P186:P193">SUM(N186:O186)</f>
        <v>114304.4</v>
      </c>
      <c r="Q186" s="11"/>
      <c r="R186" s="11">
        <f aca="true" t="shared" si="204" ref="R186:R193">Q186</f>
        <v>0</v>
      </c>
      <c r="S186" s="11">
        <f aca="true" t="shared" si="205" ref="S186:S193">P186+R186</f>
        <v>114304.4</v>
      </c>
      <c r="T186" s="74">
        <v>3000</v>
      </c>
      <c r="U186" s="11">
        <f aca="true" t="shared" si="206" ref="U186:U193">S186-T186</f>
        <v>111304.4</v>
      </c>
    </row>
    <row r="187" spans="5:21" ht="18.75">
      <c r="E187" s="5" t="s">
        <v>199</v>
      </c>
      <c r="F187" s="5"/>
      <c r="G187" s="5">
        <v>55</v>
      </c>
      <c r="H187" s="5">
        <f t="shared" si="196"/>
        <v>55</v>
      </c>
      <c r="I187" s="21">
        <f t="shared" si="197"/>
        <v>44000</v>
      </c>
      <c r="J187" s="5">
        <v>51</v>
      </c>
      <c r="K187" s="21">
        <f t="shared" si="198"/>
        <v>34680</v>
      </c>
      <c r="L187" s="11">
        <f t="shared" si="199"/>
        <v>78680</v>
      </c>
      <c r="M187" s="48">
        <f t="shared" si="200"/>
        <v>106</v>
      </c>
      <c r="N187" s="11">
        <f t="shared" si="201"/>
        <v>41800</v>
      </c>
      <c r="O187" s="11">
        <f t="shared" si="202"/>
        <v>32252.4</v>
      </c>
      <c r="P187" s="11">
        <f t="shared" si="203"/>
        <v>74052.4</v>
      </c>
      <c r="Q187" s="11"/>
      <c r="R187" s="11">
        <f t="shared" si="204"/>
        <v>0</v>
      </c>
      <c r="S187" s="11">
        <f t="shared" si="205"/>
        <v>74052.4</v>
      </c>
      <c r="T187" s="74">
        <v>8671</v>
      </c>
      <c r="U187" s="11">
        <f t="shared" si="206"/>
        <v>65381.399999999994</v>
      </c>
    </row>
    <row r="188" spans="5:21" ht="18.75">
      <c r="E188" s="5" t="s">
        <v>200</v>
      </c>
      <c r="F188" s="5"/>
      <c r="G188" s="5">
        <v>54</v>
      </c>
      <c r="H188" s="5">
        <f t="shared" si="196"/>
        <v>54</v>
      </c>
      <c r="I188" s="21">
        <f t="shared" si="197"/>
        <v>43200</v>
      </c>
      <c r="J188" s="5">
        <v>52</v>
      </c>
      <c r="K188" s="21">
        <f t="shared" si="198"/>
        <v>35360</v>
      </c>
      <c r="L188" s="11">
        <f t="shared" si="199"/>
        <v>78560</v>
      </c>
      <c r="M188" s="48">
        <f t="shared" si="200"/>
        <v>106</v>
      </c>
      <c r="N188" s="11">
        <f t="shared" si="201"/>
        <v>41040</v>
      </c>
      <c r="O188" s="11">
        <f t="shared" si="202"/>
        <v>32884.8</v>
      </c>
      <c r="P188" s="11">
        <f t="shared" si="203"/>
        <v>73924.8</v>
      </c>
      <c r="Q188" s="11"/>
      <c r="R188" s="11">
        <f t="shared" si="204"/>
        <v>0</v>
      </c>
      <c r="S188" s="11">
        <f t="shared" si="205"/>
        <v>73924.8</v>
      </c>
      <c r="T188" s="74">
        <v>4402</v>
      </c>
      <c r="U188" s="11">
        <f t="shared" si="206"/>
        <v>69522.8</v>
      </c>
    </row>
    <row r="189" spans="5:21" ht="18.75">
      <c r="E189" s="5" t="s">
        <v>201</v>
      </c>
      <c r="F189" s="5"/>
      <c r="G189" s="5">
        <v>125</v>
      </c>
      <c r="H189" s="5">
        <f t="shared" si="196"/>
        <v>125</v>
      </c>
      <c r="I189" s="21">
        <f t="shared" si="197"/>
        <v>100000</v>
      </c>
      <c r="J189" s="5">
        <v>145</v>
      </c>
      <c r="K189" s="21">
        <f t="shared" si="198"/>
        <v>98600</v>
      </c>
      <c r="L189" s="11">
        <f t="shared" si="199"/>
        <v>198600</v>
      </c>
      <c r="M189" s="48">
        <f t="shared" si="200"/>
        <v>270</v>
      </c>
      <c r="N189" s="11">
        <f t="shared" si="201"/>
        <v>95000</v>
      </c>
      <c r="O189" s="11">
        <f t="shared" si="202"/>
        <v>91698</v>
      </c>
      <c r="P189" s="11">
        <f t="shared" si="203"/>
        <v>186698</v>
      </c>
      <c r="Q189" s="11"/>
      <c r="R189" s="11">
        <f t="shared" si="204"/>
        <v>0</v>
      </c>
      <c r="S189" s="11">
        <f t="shared" si="205"/>
        <v>186698</v>
      </c>
      <c r="T189" s="74">
        <v>6000</v>
      </c>
      <c r="U189" s="11">
        <f t="shared" si="206"/>
        <v>180698</v>
      </c>
    </row>
    <row r="190" spans="5:21" ht="18.75">
      <c r="E190" s="5" t="s">
        <v>202</v>
      </c>
      <c r="F190" s="5">
        <v>45</v>
      </c>
      <c r="G190" s="5">
        <v>71</v>
      </c>
      <c r="H190" s="5">
        <f t="shared" si="196"/>
        <v>116</v>
      </c>
      <c r="I190" s="21">
        <f t="shared" si="197"/>
        <v>92800</v>
      </c>
      <c r="J190" s="5">
        <v>95</v>
      </c>
      <c r="K190" s="21">
        <f t="shared" si="198"/>
        <v>64600</v>
      </c>
      <c r="L190" s="11">
        <f t="shared" si="199"/>
        <v>157400</v>
      </c>
      <c r="M190" s="48">
        <f t="shared" si="200"/>
        <v>211</v>
      </c>
      <c r="N190" s="11">
        <f t="shared" si="201"/>
        <v>88160</v>
      </c>
      <c r="O190" s="11">
        <f t="shared" si="202"/>
        <v>60078</v>
      </c>
      <c r="P190" s="11">
        <f t="shared" si="203"/>
        <v>148238</v>
      </c>
      <c r="Q190" s="11"/>
      <c r="R190" s="11">
        <f t="shared" si="204"/>
        <v>0</v>
      </c>
      <c r="S190" s="11">
        <f t="shared" si="205"/>
        <v>148238</v>
      </c>
      <c r="T190" s="74">
        <v>16695</v>
      </c>
      <c r="U190" s="11">
        <f t="shared" si="206"/>
        <v>131543</v>
      </c>
    </row>
    <row r="191" spans="5:21" ht="18.75">
      <c r="E191" s="5" t="s">
        <v>203</v>
      </c>
      <c r="F191" s="5">
        <v>46</v>
      </c>
      <c r="G191" s="5">
        <v>53</v>
      </c>
      <c r="H191" s="5">
        <f t="shared" si="196"/>
        <v>99</v>
      </c>
      <c r="I191" s="21">
        <f t="shared" si="197"/>
        <v>79200</v>
      </c>
      <c r="J191" s="5">
        <v>50</v>
      </c>
      <c r="K191" s="21">
        <f t="shared" si="198"/>
        <v>34000</v>
      </c>
      <c r="L191" s="11">
        <f t="shared" si="199"/>
        <v>113200</v>
      </c>
      <c r="M191" s="48">
        <f t="shared" si="200"/>
        <v>149</v>
      </c>
      <c r="N191" s="11">
        <f t="shared" si="201"/>
        <v>75240</v>
      </c>
      <c r="O191" s="11">
        <f t="shared" si="202"/>
        <v>31620</v>
      </c>
      <c r="P191" s="11">
        <f t="shared" si="203"/>
        <v>106860</v>
      </c>
      <c r="Q191" s="11"/>
      <c r="R191" s="11">
        <f t="shared" si="204"/>
        <v>0</v>
      </c>
      <c r="S191" s="11">
        <f t="shared" si="205"/>
        <v>106860</v>
      </c>
      <c r="T191" s="75"/>
      <c r="U191" s="11">
        <f t="shared" si="206"/>
        <v>106860</v>
      </c>
    </row>
    <row r="192" spans="5:21" ht="18.75">
      <c r="E192" s="5" t="s">
        <v>204</v>
      </c>
      <c r="F192" s="5"/>
      <c r="G192" s="5">
        <v>56</v>
      </c>
      <c r="H192" s="5">
        <f t="shared" si="196"/>
        <v>56</v>
      </c>
      <c r="I192" s="21">
        <f t="shared" si="197"/>
        <v>44800</v>
      </c>
      <c r="J192" s="5">
        <v>57</v>
      </c>
      <c r="K192" s="21">
        <f t="shared" si="198"/>
        <v>38760</v>
      </c>
      <c r="L192" s="11">
        <f t="shared" si="199"/>
        <v>83560</v>
      </c>
      <c r="M192" s="48">
        <f t="shared" si="200"/>
        <v>113</v>
      </c>
      <c r="N192" s="11">
        <f t="shared" si="201"/>
        <v>42560</v>
      </c>
      <c r="O192" s="11">
        <f t="shared" si="202"/>
        <v>36046.8</v>
      </c>
      <c r="P192" s="11">
        <f t="shared" si="203"/>
        <v>78606.8</v>
      </c>
      <c r="Q192" s="11"/>
      <c r="R192" s="11">
        <f t="shared" si="204"/>
        <v>0</v>
      </c>
      <c r="S192" s="11">
        <f t="shared" si="205"/>
        <v>78606.8</v>
      </c>
      <c r="T192" s="74">
        <v>7147</v>
      </c>
      <c r="U192" s="11">
        <f t="shared" si="206"/>
        <v>71459.8</v>
      </c>
    </row>
    <row r="193" spans="5:21" ht="18.75">
      <c r="E193" s="5" t="s">
        <v>205</v>
      </c>
      <c r="F193" s="5">
        <v>43</v>
      </c>
      <c r="G193" s="5">
        <v>139</v>
      </c>
      <c r="H193" s="5">
        <f t="shared" si="196"/>
        <v>182</v>
      </c>
      <c r="I193" s="21">
        <f t="shared" si="197"/>
        <v>145600</v>
      </c>
      <c r="J193" s="5">
        <v>111</v>
      </c>
      <c r="K193" s="21">
        <f t="shared" si="198"/>
        <v>75480</v>
      </c>
      <c r="L193" s="11">
        <f t="shared" si="199"/>
        <v>221080</v>
      </c>
      <c r="M193" s="48">
        <f t="shared" si="200"/>
        <v>293</v>
      </c>
      <c r="N193" s="11">
        <f t="shared" si="201"/>
        <v>138320</v>
      </c>
      <c r="O193" s="11">
        <f t="shared" si="202"/>
        <v>70196.40000000001</v>
      </c>
      <c r="P193" s="11">
        <f t="shared" si="203"/>
        <v>208516.40000000002</v>
      </c>
      <c r="Q193" s="11">
        <v>10000</v>
      </c>
      <c r="R193" s="11">
        <f t="shared" si="204"/>
        <v>10000</v>
      </c>
      <c r="S193" s="11">
        <f t="shared" si="205"/>
        <v>218516.40000000002</v>
      </c>
      <c r="T193" s="74">
        <v>4414</v>
      </c>
      <c r="U193" s="11">
        <f t="shared" si="206"/>
        <v>214102.40000000002</v>
      </c>
    </row>
    <row r="194" spans="5:21" ht="15.75">
      <c r="E194" s="39" t="s">
        <v>206</v>
      </c>
      <c r="F194" s="40">
        <f aca="true" t="shared" si="207" ref="F194:M194">SUM(F195:F202)</f>
        <v>108</v>
      </c>
      <c r="G194" s="40">
        <f t="shared" si="207"/>
        <v>955</v>
      </c>
      <c r="H194" s="40">
        <f t="shared" si="207"/>
        <v>1063</v>
      </c>
      <c r="I194" s="39">
        <f t="shared" si="207"/>
        <v>850400</v>
      </c>
      <c r="J194" s="40">
        <f t="shared" si="207"/>
        <v>943</v>
      </c>
      <c r="K194" s="39">
        <f t="shared" si="207"/>
        <v>641240</v>
      </c>
      <c r="L194" s="39">
        <f t="shared" si="207"/>
        <v>1491640</v>
      </c>
      <c r="M194" s="39">
        <f t="shared" si="207"/>
        <v>2006</v>
      </c>
      <c r="N194" s="39"/>
      <c r="O194" s="39"/>
      <c r="P194" s="39"/>
      <c r="Q194" s="39"/>
      <c r="R194" s="39"/>
      <c r="S194" s="39"/>
      <c r="T194" s="39"/>
      <c r="U194" s="39"/>
    </row>
    <row r="195" spans="5:21" ht="18.75">
      <c r="E195" s="5" t="s">
        <v>207</v>
      </c>
      <c r="F195" s="5"/>
      <c r="G195" s="5">
        <v>64</v>
      </c>
      <c r="H195" s="5">
        <f aca="true" t="shared" si="208" ref="H195:H202">F195+G195</f>
        <v>64</v>
      </c>
      <c r="I195" s="21">
        <f aca="true" t="shared" si="209" ref="I195:I202">H195*800</f>
        <v>51200</v>
      </c>
      <c r="J195" s="5">
        <v>65</v>
      </c>
      <c r="K195" s="21">
        <f aca="true" t="shared" si="210" ref="K195:K202">J195*680</f>
        <v>44200</v>
      </c>
      <c r="L195" s="11">
        <f aca="true" t="shared" si="211" ref="L195:L202">I195+K195</f>
        <v>95400</v>
      </c>
      <c r="M195" s="48">
        <f aca="true" t="shared" si="212" ref="M195:M202">H195+J195</f>
        <v>129</v>
      </c>
      <c r="N195" s="11">
        <f aca="true" t="shared" si="213" ref="N195:N202">I195*95%</f>
        <v>48640</v>
      </c>
      <c r="O195" s="11">
        <f aca="true" t="shared" si="214" ref="O195:O202">K195*93%</f>
        <v>41106</v>
      </c>
      <c r="P195" s="11">
        <f aca="true" t="shared" si="215" ref="P195:P202">SUM(N195:O195)</f>
        <v>89746</v>
      </c>
      <c r="Q195" s="11"/>
      <c r="R195" s="11">
        <f aca="true" t="shared" si="216" ref="R195:R202">Q195</f>
        <v>0</v>
      </c>
      <c r="S195" s="11">
        <f aca="true" t="shared" si="217" ref="S195:S202">P195+R195</f>
        <v>89746</v>
      </c>
      <c r="T195" s="74">
        <v>28597</v>
      </c>
      <c r="U195" s="11">
        <f aca="true" t="shared" si="218" ref="U195:U202">S195-T195</f>
        <v>61149</v>
      </c>
    </row>
    <row r="196" spans="5:21" ht="18.75">
      <c r="E196" s="5" t="s">
        <v>208</v>
      </c>
      <c r="F196" s="5"/>
      <c r="G196" s="5">
        <v>122</v>
      </c>
      <c r="H196" s="5">
        <f t="shared" si="208"/>
        <v>122</v>
      </c>
      <c r="I196" s="21">
        <f t="shared" si="209"/>
        <v>97600</v>
      </c>
      <c r="J196" s="5">
        <v>121</v>
      </c>
      <c r="K196" s="21">
        <f t="shared" si="210"/>
        <v>82280</v>
      </c>
      <c r="L196" s="11">
        <f t="shared" si="211"/>
        <v>179880</v>
      </c>
      <c r="M196" s="48">
        <f t="shared" si="212"/>
        <v>243</v>
      </c>
      <c r="N196" s="11">
        <f t="shared" si="213"/>
        <v>92720</v>
      </c>
      <c r="O196" s="11">
        <f t="shared" si="214"/>
        <v>76520.40000000001</v>
      </c>
      <c r="P196" s="11">
        <f t="shared" si="215"/>
        <v>169240.40000000002</v>
      </c>
      <c r="Q196" s="11">
        <v>10000</v>
      </c>
      <c r="R196" s="11">
        <f t="shared" si="216"/>
        <v>10000</v>
      </c>
      <c r="S196" s="11">
        <f t="shared" si="217"/>
        <v>179240.40000000002</v>
      </c>
      <c r="T196" s="74">
        <v>31390</v>
      </c>
      <c r="U196" s="11">
        <f t="shared" si="218"/>
        <v>147850.40000000002</v>
      </c>
    </row>
    <row r="197" spans="5:21" ht="18.75">
      <c r="E197" s="5" t="s">
        <v>209</v>
      </c>
      <c r="F197" s="5"/>
      <c r="G197" s="5">
        <v>69</v>
      </c>
      <c r="H197" s="5">
        <f t="shared" si="208"/>
        <v>69</v>
      </c>
      <c r="I197" s="21">
        <f t="shared" si="209"/>
        <v>55200</v>
      </c>
      <c r="J197" s="5">
        <v>85</v>
      </c>
      <c r="K197" s="21">
        <f t="shared" si="210"/>
        <v>57800</v>
      </c>
      <c r="L197" s="11">
        <f t="shared" si="211"/>
        <v>113000</v>
      </c>
      <c r="M197" s="48">
        <f t="shared" si="212"/>
        <v>154</v>
      </c>
      <c r="N197" s="11">
        <f t="shared" si="213"/>
        <v>52440</v>
      </c>
      <c r="O197" s="11">
        <f t="shared" si="214"/>
        <v>53754</v>
      </c>
      <c r="P197" s="11">
        <f t="shared" si="215"/>
        <v>106194</v>
      </c>
      <c r="Q197" s="11">
        <v>10000</v>
      </c>
      <c r="R197" s="11">
        <f t="shared" si="216"/>
        <v>10000</v>
      </c>
      <c r="S197" s="11">
        <f t="shared" si="217"/>
        <v>116194</v>
      </c>
      <c r="T197" s="74">
        <v>22404</v>
      </c>
      <c r="U197" s="11">
        <f t="shared" si="218"/>
        <v>93790</v>
      </c>
    </row>
    <row r="198" spans="5:21" ht="18.75">
      <c r="E198" s="5" t="s">
        <v>210</v>
      </c>
      <c r="F198" s="5">
        <v>42</v>
      </c>
      <c r="G198" s="5">
        <v>188</v>
      </c>
      <c r="H198" s="5">
        <f t="shared" si="208"/>
        <v>230</v>
      </c>
      <c r="I198" s="21">
        <f t="shared" si="209"/>
        <v>184000</v>
      </c>
      <c r="J198" s="5">
        <v>128</v>
      </c>
      <c r="K198" s="21">
        <f t="shared" si="210"/>
        <v>87040</v>
      </c>
      <c r="L198" s="11">
        <f t="shared" si="211"/>
        <v>271040</v>
      </c>
      <c r="M198" s="48">
        <f t="shared" si="212"/>
        <v>358</v>
      </c>
      <c r="N198" s="11">
        <f t="shared" si="213"/>
        <v>174800</v>
      </c>
      <c r="O198" s="11">
        <f t="shared" si="214"/>
        <v>80947.2</v>
      </c>
      <c r="P198" s="11">
        <f t="shared" si="215"/>
        <v>255747.2</v>
      </c>
      <c r="Q198" s="11">
        <v>10000</v>
      </c>
      <c r="R198" s="11">
        <f t="shared" si="216"/>
        <v>10000</v>
      </c>
      <c r="S198" s="11">
        <f t="shared" si="217"/>
        <v>265747.2</v>
      </c>
      <c r="T198" s="74">
        <v>30624</v>
      </c>
      <c r="U198" s="11">
        <f t="shared" si="218"/>
        <v>235123.2</v>
      </c>
    </row>
    <row r="199" spans="5:21" ht="18.75">
      <c r="E199" s="5" t="s">
        <v>211</v>
      </c>
      <c r="F199" s="5">
        <v>66</v>
      </c>
      <c r="G199" s="5">
        <v>152</v>
      </c>
      <c r="H199" s="5">
        <f t="shared" si="208"/>
        <v>218</v>
      </c>
      <c r="I199" s="21">
        <f t="shared" si="209"/>
        <v>174400</v>
      </c>
      <c r="J199" s="5">
        <v>197</v>
      </c>
      <c r="K199" s="21">
        <f t="shared" si="210"/>
        <v>133960</v>
      </c>
      <c r="L199" s="11">
        <f t="shared" si="211"/>
        <v>308360</v>
      </c>
      <c r="M199" s="48">
        <f t="shared" si="212"/>
        <v>415</v>
      </c>
      <c r="N199" s="11">
        <f t="shared" si="213"/>
        <v>165680</v>
      </c>
      <c r="O199" s="11">
        <f t="shared" si="214"/>
        <v>124582.8</v>
      </c>
      <c r="P199" s="11">
        <f t="shared" si="215"/>
        <v>290262.8</v>
      </c>
      <c r="Q199" s="11">
        <v>10000</v>
      </c>
      <c r="R199" s="11">
        <f t="shared" si="216"/>
        <v>10000</v>
      </c>
      <c r="S199" s="11">
        <f t="shared" si="217"/>
        <v>300262.8</v>
      </c>
      <c r="T199" s="74">
        <v>35586</v>
      </c>
      <c r="U199" s="11">
        <f t="shared" si="218"/>
        <v>264676.8</v>
      </c>
    </row>
    <row r="200" spans="5:21" ht="18.75">
      <c r="E200" s="5" t="s">
        <v>212</v>
      </c>
      <c r="F200" s="5">
        <v>0</v>
      </c>
      <c r="G200" s="39">
        <v>130</v>
      </c>
      <c r="H200" s="5">
        <f t="shared" si="208"/>
        <v>130</v>
      </c>
      <c r="I200" s="21">
        <f t="shared" si="209"/>
        <v>104000</v>
      </c>
      <c r="J200" s="39">
        <v>143</v>
      </c>
      <c r="K200" s="21">
        <f t="shared" si="210"/>
        <v>97240</v>
      </c>
      <c r="L200" s="11">
        <f t="shared" si="211"/>
        <v>201240</v>
      </c>
      <c r="M200" s="48">
        <f t="shared" si="212"/>
        <v>273</v>
      </c>
      <c r="N200" s="11">
        <f t="shared" si="213"/>
        <v>98800</v>
      </c>
      <c r="O200" s="11">
        <f t="shared" si="214"/>
        <v>90433.20000000001</v>
      </c>
      <c r="P200" s="11">
        <f t="shared" si="215"/>
        <v>189233.2</v>
      </c>
      <c r="Q200" s="11"/>
      <c r="R200" s="11">
        <f t="shared" si="216"/>
        <v>0</v>
      </c>
      <c r="S200" s="11">
        <f t="shared" si="217"/>
        <v>189233.2</v>
      </c>
      <c r="T200" s="74">
        <v>1234</v>
      </c>
      <c r="U200" s="11">
        <f t="shared" si="218"/>
        <v>187999.2</v>
      </c>
    </row>
    <row r="201" spans="5:21" ht="18.75">
      <c r="E201" s="5" t="s">
        <v>213</v>
      </c>
      <c r="F201" s="5"/>
      <c r="G201" s="5">
        <v>163</v>
      </c>
      <c r="H201" s="5">
        <f t="shared" si="208"/>
        <v>163</v>
      </c>
      <c r="I201" s="21">
        <f t="shared" si="209"/>
        <v>130400</v>
      </c>
      <c r="J201" s="5">
        <v>125</v>
      </c>
      <c r="K201" s="21">
        <f t="shared" si="210"/>
        <v>85000</v>
      </c>
      <c r="L201" s="11">
        <f t="shared" si="211"/>
        <v>215400</v>
      </c>
      <c r="M201" s="48">
        <f t="shared" si="212"/>
        <v>288</v>
      </c>
      <c r="N201" s="11">
        <f t="shared" si="213"/>
        <v>123880</v>
      </c>
      <c r="O201" s="11">
        <f t="shared" si="214"/>
        <v>79050</v>
      </c>
      <c r="P201" s="11">
        <f t="shared" si="215"/>
        <v>202930</v>
      </c>
      <c r="Q201" s="11">
        <v>10000</v>
      </c>
      <c r="R201" s="11">
        <f t="shared" si="216"/>
        <v>10000</v>
      </c>
      <c r="S201" s="11">
        <f t="shared" si="217"/>
        <v>212930</v>
      </c>
      <c r="T201" s="74">
        <v>33402</v>
      </c>
      <c r="U201" s="11">
        <f t="shared" si="218"/>
        <v>179528</v>
      </c>
    </row>
    <row r="202" spans="5:21" ht="18.75">
      <c r="E202" s="5" t="s">
        <v>214</v>
      </c>
      <c r="F202" s="5"/>
      <c r="G202" s="5">
        <v>67</v>
      </c>
      <c r="H202" s="5">
        <f t="shared" si="208"/>
        <v>67</v>
      </c>
      <c r="I202" s="21">
        <f t="shared" si="209"/>
        <v>53600</v>
      </c>
      <c r="J202" s="5">
        <v>79</v>
      </c>
      <c r="K202" s="21">
        <f t="shared" si="210"/>
        <v>53720</v>
      </c>
      <c r="L202" s="11">
        <f t="shared" si="211"/>
        <v>107320</v>
      </c>
      <c r="M202" s="48">
        <f t="shared" si="212"/>
        <v>146</v>
      </c>
      <c r="N202" s="11">
        <f t="shared" si="213"/>
        <v>50920</v>
      </c>
      <c r="O202" s="11">
        <f t="shared" si="214"/>
        <v>49959.600000000006</v>
      </c>
      <c r="P202" s="11">
        <f t="shared" si="215"/>
        <v>100879.6</v>
      </c>
      <c r="Q202" s="11"/>
      <c r="R202" s="11">
        <f t="shared" si="216"/>
        <v>0</v>
      </c>
      <c r="S202" s="11">
        <f t="shared" si="217"/>
        <v>100879.6</v>
      </c>
      <c r="T202" s="74">
        <v>25153</v>
      </c>
      <c r="U202" s="11">
        <f t="shared" si="218"/>
        <v>75726.6</v>
      </c>
    </row>
    <row r="203" spans="5:21" ht="15.75">
      <c r="E203" s="39" t="s">
        <v>215</v>
      </c>
      <c r="F203" s="40">
        <f aca="true" t="shared" si="219" ref="F203:M203">SUM(F204:F207)</f>
        <v>43</v>
      </c>
      <c r="G203" s="40">
        <f t="shared" si="219"/>
        <v>340</v>
      </c>
      <c r="H203" s="40">
        <f t="shared" si="219"/>
        <v>383</v>
      </c>
      <c r="I203" s="39">
        <f t="shared" si="219"/>
        <v>306400</v>
      </c>
      <c r="J203" s="40">
        <f t="shared" si="219"/>
        <v>318</v>
      </c>
      <c r="K203" s="39">
        <f t="shared" si="219"/>
        <v>216240</v>
      </c>
      <c r="L203" s="39">
        <f t="shared" si="219"/>
        <v>522640</v>
      </c>
      <c r="M203" s="39">
        <f t="shared" si="219"/>
        <v>701</v>
      </c>
      <c r="N203" s="39"/>
      <c r="O203" s="39"/>
      <c r="P203" s="39"/>
      <c r="Q203" s="39"/>
      <c r="R203" s="39"/>
      <c r="S203" s="39"/>
      <c r="T203" s="39"/>
      <c r="U203" s="39"/>
    </row>
    <row r="204" spans="5:21" ht="18.75">
      <c r="E204" s="5" t="s">
        <v>216</v>
      </c>
      <c r="F204" s="5"/>
      <c r="G204" s="5">
        <v>62</v>
      </c>
      <c r="H204" s="5">
        <f>F204+G204</f>
        <v>62</v>
      </c>
      <c r="I204" s="21">
        <f>H204*800</f>
        <v>49600</v>
      </c>
      <c r="J204" s="5">
        <v>50</v>
      </c>
      <c r="K204" s="21">
        <f>J204*680</f>
        <v>34000</v>
      </c>
      <c r="L204" s="11">
        <f>I204+K204</f>
        <v>83600</v>
      </c>
      <c r="M204" s="48">
        <f>H204+J204</f>
        <v>112</v>
      </c>
      <c r="N204" s="11">
        <f>I204*95%</f>
        <v>47120</v>
      </c>
      <c r="O204" s="11">
        <f>K204*93%</f>
        <v>31620</v>
      </c>
      <c r="P204" s="11">
        <f>SUM(N204:O204)</f>
        <v>78740</v>
      </c>
      <c r="Q204" s="11"/>
      <c r="R204" s="11">
        <f>Q204</f>
        <v>0</v>
      </c>
      <c r="S204" s="11">
        <f>P204+R204</f>
        <v>78740</v>
      </c>
      <c r="T204" s="74">
        <v>1808</v>
      </c>
      <c r="U204" s="11">
        <f>S204-T204</f>
        <v>76932</v>
      </c>
    </row>
    <row r="205" spans="5:21" ht="18.75">
      <c r="E205" s="5" t="s">
        <v>217</v>
      </c>
      <c r="F205" s="5"/>
      <c r="G205" s="5">
        <v>56</v>
      </c>
      <c r="H205" s="5">
        <f>F205+G205</f>
        <v>56</v>
      </c>
      <c r="I205" s="21">
        <f>H205*800</f>
        <v>44800</v>
      </c>
      <c r="J205" s="5">
        <v>53</v>
      </c>
      <c r="K205" s="21">
        <f>J205*680</f>
        <v>36040</v>
      </c>
      <c r="L205" s="11">
        <f>I205+K205</f>
        <v>80840</v>
      </c>
      <c r="M205" s="48">
        <f>H205+J205</f>
        <v>109</v>
      </c>
      <c r="N205" s="11">
        <f>I205*95%</f>
        <v>42560</v>
      </c>
      <c r="O205" s="11">
        <f>K205*93%</f>
        <v>33517.200000000004</v>
      </c>
      <c r="P205" s="11">
        <f>SUM(N205:O205)</f>
        <v>76077.20000000001</v>
      </c>
      <c r="Q205" s="11"/>
      <c r="R205" s="11">
        <f>Q205</f>
        <v>0</v>
      </c>
      <c r="S205" s="11">
        <f>P205+R205</f>
        <v>76077.20000000001</v>
      </c>
      <c r="T205" s="74">
        <v>9393</v>
      </c>
      <c r="U205" s="11">
        <f>S205-T205</f>
        <v>66684.20000000001</v>
      </c>
    </row>
    <row r="206" spans="5:21" ht="18.75">
      <c r="E206" s="5" t="s">
        <v>218</v>
      </c>
      <c r="F206" s="5">
        <v>43</v>
      </c>
      <c r="G206" s="5">
        <v>139</v>
      </c>
      <c r="H206" s="5">
        <f>F206+G206</f>
        <v>182</v>
      </c>
      <c r="I206" s="21">
        <f>H206*800</f>
        <v>145600</v>
      </c>
      <c r="J206" s="39">
        <v>98</v>
      </c>
      <c r="K206" s="21">
        <f>J206*680</f>
        <v>66640</v>
      </c>
      <c r="L206" s="11">
        <f>I206+K206</f>
        <v>212240</v>
      </c>
      <c r="M206" s="48">
        <f>H206+J206</f>
        <v>280</v>
      </c>
      <c r="N206" s="11">
        <f>I206*95%</f>
        <v>138320</v>
      </c>
      <c r="O206" s="11">
        <f>K206*93%</f>
        <v>61975.200000000004</v>
      </c>
      <c r="P206" s="11">
        <f>SUM(N206:O206)</f>
        <v>200295.2</v>
      </c>
      <c r="Q206" s="11">
        <v>10000</v>
      </c>
      <c r="R206" s="11">
        <f>Q206</f>
        <v>10000</v>
      </c>
      <c r="S206" s="11">
        <f>P206+R206</f>
        <v>210295.2</v>
      </c>
      <c r="T206" s="74">
        <v>64496</v>
      </c>
      <c r="U206" s="11">
        <f>S206-T206</f>
        <v>145799.2</v>
      </c>
    </row>
    <row r="207" spans="5:21" ht="18.75">
      <c r="E207" s="5" t="s">
        <v>219</v>
      </c>
      <c r="F207" s="5"/>
      <c r="G207" s="5">
        <v>83</v>
      </c>
      <c r="H207" s="5">
        <f>F207+G207</f>
        <v>83</v>
      </c>
      <c r="I207" s="21">
        <f>H207*800</f>
        <v>66400</v>
      </c>
      <c r="J207" s="5">
        <v>117</v>
      </c>
      <c r="K207" s="21">
        <f>J207*680</f>
        <v>79560</v>
      </c>
      <c r="L207" s="11">
        <f>I207+K207</f>
        <v>145960</v>
      </c>
      <c r="M207" s="48">
        <f>H207+J207</f>
        <v>200</v>
      </c>
      <c r="N207" s="11">
        <f>I207*95%</f>
        <v>63080</v>
      </c>
      <c r="O207" s="11">
        <f>K207*93%</f>
        <v>73990.8</v>
      </c>
      <c r="P207" s="11">
        <f>SUM(N207:O207)</f>
        <v>137070.8</v>
      </c>
      <c r="Q207" s="11"/>
      <c r="R207" s="11">
        <f>Q207</f>
        <v>0</v>
      </c>
      <c r="S207" s="11">
        <f>P207+R207</f>
        <v>137070.8</v>
      </c>
      <c r="T207" s="74">
        <v>26283</v>
      </c>
      <c r="U207" s="11">
        <f>S207-T207</f>
        <v>110787.79999999999</v>
      </c>
    </row>
    <row r="208" spans="5:21" ht="15.75">
      <c r="E208" s="39" t="s">
        <v>220</v>
      </c>
      <c r="F208" s="40">
        <f aca="true" t="shared" si="220" ref="F208:M208">SUM(F209:F214)</f>
        <v>242</v>
      </c>
      <c r="G208" s="40">
        <f t="shared" si="220"/>
        <v>730</v>
      </c>
      <c r="H208" s="40">
        <f t="shared" si="220"/>
        <v>972</v>
      </c>
      <c r="I208" s="39">
        <f t="shared" si="220"/>
        <v>777600</v>
      </c>
      <c r="J208" s="40">
        <f t="shared" si="220"/>
        <v>664</v>
      </c>
      <c r="K208" s="39">
        <f t="shared" si="220"/>
        <v>451520</v>
      </c>
      <c r="L208" s="39">
        <f t="shared" si="220"/>
        <v>1229120</v>
      </c>
      <c r="M208" s="39">
        <f t="shared" si="220"/>
        <v>1636</v>
      </c>
      <c r="N208" s="39"/>
      <c r="O208" s="39"/>
      <c r="P208" s="39"/>
      <c r="Q208" s="39"/>
      <c r="R208" s="39"/>
      <c r="S208" s="39"/>
      <c r="T208" s="39"/>
      <c r="U208" s="39"/>
    </row>
    <row r="209" spans="5:21" ht="18.75">
      <c r="E209" s="5" t="s">
        <v>221</v>
      </c>
      <c r="F209" s="5">
        <v>69</v>
      </c>
      <c r="G209" s="5">
        <v>174</v>
      </c>
      <c r="H209" s="5">
        <f aca="true" t="shared" si="221" ref="H209:H214">F209+G209</f>
        <v>243</v>
      </c>
      <c r="I209" s="21">
        <f aca="true" t="shared" si="222" ref="I209:I214">H209*800</f>
        <v>194400</v>
      </c>
      <c r="J209" s="5">
        <v>116</v>
      </c>
      <c r="K209" s="21">
        <f aca="true" t="shared" si="223" ref="K209:K214">J209*680</f>
        <v>78880</v>
      </c>
      <c r="L209" s="11">
        <f aca="true" t="shared" si="224" ref="L209:L214">I209+K209</f>
        <v>273280</v>
      </c>
      <c r="M209" s="48">
        <f aca="true" t="shared" si="225" ref="M209:M214">H209+J209</f>
        <v>359</v>
      </c>
      <c r="N209" s="11">
        <f aca="true" t="shared" si="226" ref="N209:N214">I209*95%</f>
        <v>184680</v>
      </c>
      <c r="O209" s="11">
        <f aca="true" t="shared" si="227" ref="O209:O214">K209*93%</f>
        <v>73358.40000000001</v>
      </c>
      <c r="P209" s="11">
        <f aca="true" t="shared" si="228" ref="P209:P214">SUM(N209:O209)</f>
        <v>258038.40000000002</v>
      </c>
      <c r="Q209" s="11"/>
      <c r="R209" s="11">
        <f aca="true" t="shared" si="229" ref="R209:R214">Q209</f>
        <v>0</v>
      </c>
      <c r="S209" s="11">
        <f aca="true" t="shared" si="230" ref="S209:S214">P209+R209</f>
        <v>258038.40000000002</v>
      </c>
      <c r="T209" s="74">
        <v>13827</v>
      </c>
      <c r="U209" s="11">
        <f aca="true" t="shared" si="231" ref="U209:U214">S209-T209</f>
        <v>244211.40000000002</v>
      </c>
    </row>
    <row r="210" spans="5:21" ht="18.75">
      <c r="E210" s="5" t="s">
        <v>222</v>
      </c>
      <c r="F210" s="5">
        <v>20</v>
      </c>
      <c r="G210" s="5">
        <v>82</v>
      </c>
      <c r="H210" s="5">
        <f t="shared" si="221"/>
        <v>102</v>
      </c>
      <c r="I210" s="21">
        <f t="shared" si="222"/>
        <v>81600</v>
      </c>
      <c r="J210" s="5">
        <v>108</v>
      </c>
      <c r="K210" s="21">
        <f t="shared" si="223"/>
        <v>73440</v>
      </c>
      <c r="L210" s="11">
        <f t="shared" si="224"/>
        <v>155040</v>
      </c>
      <c r="M210" s="48">
        <f t="shared" si="225"/>
        <v>210</v>
      </c>
      <c r="N210" s="11">
        <f t="shared" si="226"/>
        <v>77520</v>
      </c>
      <c r="O210" s="11">
        <f t="shared" si="227"/>
        <v>68299.2</v>
      </c>
      <c r="P210" s="11">
        <f t="shared" si="228"/>
        <v>145819.2</v>
      </c>
      <c r="Q210" s="11">
        <v>10000</v>
      </c>
      <c r="R210" s="11">
        <f t="shared" si="229"/>
        <v>10000</v>
      </c>
      <c r="S210" s="11">
        <f t="shared" si="230"/>
        <v>155819.2</v>
      </c>
      <c r="T210" s="74">
        <v>4217</v>
      </c>
      <c r="U210" s="11">
        <f t="shared" si="231"/>
        <v>151602.2</v>
      </c>
    </row>
    <row r="211" spans="5:21" ht="18.75">
      <c r="E211" s="5" t="s">
        <v>223</v>
      </c>
      <c r="F211" s="5">
        <v>39</v>
      </c>
      <c r="G211" s="5">
        <v>114</v>
      </c>
      <c r="H211" s="5">
        <f t="shared" si="221"/>
        <v>153</v>
      </c>
      <c r="I211" s="21">
        <f t="shared" si="222"/>
        <v>122400</v>
      </c>
      <c r="J211" s="5">
        <v>99</v>
      </c>
      <c r="K211" s="21">
        <f t="shared" si="223"/>
        <v>67320</v>
      </c>
      <c r="L211" s="11">
        <f t="shared" si="224"/>
        <v>189720</v>
      </c>
      <c r="M211" s="48">
        <f t="shared" si="225"/>
        <v>252</v>
      </c>
      <c r="N211" s="11">
        <f t="shared" si="226"/>
        <v>116280</v>
      </c>
      <c r="O211" s="11">
        <f t="shared" si="227"/>
        <v>62607.600000000006</v>
      </c>
      <c r="P211" s="11">
        <f t="shared" si="228"/>
        <v>178887.6</v>
      </c>
      <c r="Q211" s="11"/>
      <c r="R211" s="11">
        <f t="shared" si="229"/>
        <v>0</v>
      </c>
      <c r="S211" s="11">
        <f t="shared" si="230"/>
        <v>178887.6</v>
      </c>
      <c r="T211" s="74">
        <v>21832</v>
      </c>
      <c r="U211" s="11">
        <f t="shared" si="231"/>
        <v>157055.6</v>
      </c>
    </row>
    <row r="212" spans="5:21" ht="18.75">
      <c r="E212" s="5" t="s">
        <v>224</v>
      </c>
      <c r="F212" s="5">
        <v>23</v>
      </c>
      <c r="G212" s="5">
        <v>115</v>
      </c>
      <c r="H212" s="5">
        <f t="shared" si="221"/>
        <v>138</v>
      </c>
      <c r="I212" s="21">
        <f t="shared" si="222"/>
        <v>110400</v>
      </c>
      <c r="J212" s="5">
        <v>116</v>
      </c>
      <c r="K212" s="21">
        <f t="shared" si="223"/>
        <v>78880</v>
      </c>
      <c r="L212" s="11">
        <f t="shared" si="224"/>
        <v>189280</v>
      </c>
      <c r="M212" s="48">
        <f t="shared" si="225"/>
        <v>254</v>
      </c>
      <c r="N212" s="11">
        <f t="shared" si="226"/>
        <v>104880</v>
      </c>
      <c r="O212" s="11">
        <f t="shared" si="227"/>
        <v>73358.40000000001</v>
      </c>
      <c r="P212" s="11">
        <f t="shared" si="228"/>
        <v>178238.40000000002</v>
      </c>
      <c r="Q212" s="11">
        <v>10000</v>
      </c>
      <c r="R212" s="11">
        <f t="shared" si="229"/>
        <v>10000</v>
      </c>
      <c r="S212" s="11">
        <f t="shared" si="230"/>
        <v>188238.40000000002</v>
      </c>
      <c r="T212" s="74">
        <v>84310</v>
      </c>
      <c r="U212" s="11">
        <f t="shared" si="231"/>
        <v>103928.40000000002</v>
      </c>
    </row>
    <row r="213" spans="5:21" ht="18.75">
      <c r="E213" s="5" t="s">
        <v>225</v>
      </c>
      <c r="F213" s="5">
        <v>44</v>
      </c>
      <c r="G213" s="5">
        <v>82</v>
      </c>
      <c r="H213" s="5">
        <f t="shared" si="221"/>
        <v>126</v>
      </c>
      <c r="I213" s="21">
        <f t="shared" si="222"/>
        <v>100800</v>
      </c>
      <c r="J213" s="5">
        <v>82</v>
      </c>
      <c r="K213" s="21">
        <f t="shared" si="223"/>
        <v>55760</v>
      </c>
      <c r="L213" s="11">
        <f t="shared" si="224"/>
        <v>156560</v>
      </c>
      <c r="M213" s="48">
        <f t="shared" si="225"/>
        <v>208</v>
      </c>
      <c r="N213" s="11">
        <f t="shared" si="226"/>
        <v>95760</v>
      </c>
      <c r="O213" s="11">
        <f t="shared" si="227"/>
        <v>51856.8</v>
      </c>
      <c r="P213" s="11">
        <f t="shared" si="228"/>
        <v>147616.8</v>
      </c>
      <c r="Q213" s="11">
        <v>10000</v>
      </c>
      <c r="R213" s="11">
        <f t="shared" si="229"/>
        <v>10000</v>
      </c>
      <c r="S213" s="11">
        <f t="shared" si="230"/>
        <v>157616.8</v>
      </c>
      <c r="T213" s="74">
        <v>6473</v>
      </c>
      <c r="U213" s="11">
        <f t="shared" si="231"/>
        <v>151143.8</v>
      </c>
    </row>
    <row r="214" spans="5:21" ht="18.75">
      <c r="E214" s="5" t="s">
        <v>226</v>
      </c>
      <c r="F214" s="5">
        <v>47</v>
      </c>
      <c r="G214" s="5">
        <v>163</v>
      </c>
      <c r="H214" s="5">
        <f t="shared" si="221"/>
        <v>210</v>
      </c>
      <c r="I214" s="21">
        <f t="shared" si="222"/>
        <v>168000</v>
      </c>
      <c r="J214" s="5">
        <v>143</v>
      </c>
      <c r="K214" s="21">
        <f t="shared" si="223"/>
        <v>97240</v>
      </c>
      <c r="L214" s="11">
        <f t="shared" si="224"/>
        <v>265240</v>
      </c>
      <c r="M214" s="48">
        <f t="shared" si="225"/>
        <v>353</v>
      </c>
      <c r="N214" s="11">
        <f t="shared" si="226"/>
        <v>159600</v>
      </c>
      <c r="O214" s="11">
        <f t="shared" si="227"/>
        <v>90433.20000000001</v>
      </c>
      <c r="P214" s="11">
        <f t="shared" si="228"/>
        <v>250033.2</v>
      </c>
      <c r="Q214" s="11">
        <v>10000</v>
      </c>
      <c r="R214" s="11">
        <f t="shared" si="229"/>
        <v>10000</v>
      </c>
      <c r="S214" s="11">
        <f t="shared" si="230"/>
        <v>260033.2</v>
      </c>
      <c r="T214" s="74">
        <v>45872</v>
      </c>
      <c r="U214" s="11">
        <f t="shared" si="231"/>
        <v>214161.2</v>
      </c>
    </row>
    <row r="215" spans="5:21" ht="15.75">
      <c r="E215" s="39" t="s">
        <v>227</v>
      </c>
      <c r="F215" s="40">
        <f aca="true" t="shared" si="232" ref="F215:M215">SUM(F216:F223)</f>
        <v>92</v>
      </c>
      <c r="G215" s="40">
        <f t="shared" si="232"/>
        <v>951</v>
      </c>
      <c r="H215" s="40">
        <f t="shared" si="232"/>
        <v>1043</v>
      </c>
      <c r="I215" s="39">
        <f t="shared" si="232"/>
        <v>834400</v>
      </c>
      <c r="J215" s="40">
        <f t="shared" si="232"/>
        <v>934</v>
      </c>
      <c r="K215" s="39">
        <f t="shared" si="232"/>
        <v>635120</v>
      </c>
      <c r="L215" s="39">
        <f t="shared" si="232"/>
        <v>1469520</v>
      </c>
      <c r="M215" s="39">
        <f t="shared" si="232"/>
        <v>1977</v>
      </c>
      <c r="N215" s="39"/>
      <c r="O215" s="39"/>
      <c r="P215" s="39"/>
      <c r="Q215" s="39"/>
      <c r="R215" s="39"/>
      <c r="S215" s="39"/>
      <c r="T215" s="39"/>
      <c r="U215" s="39"/>
    </row>
    <row r="216" spans="5:21" ht="18.75">
      <c r="E216" s="5" t="s">
        <v>228</v>
      </c>
      <c r="F216" s="5"/>
      <c r="G216" s="39">
        <v>111</v>
      </c>
      <c r="H216" s="5">
        <f aca="true" t="shared" si="233" ref="H216:H223">F216+G216</f>
        <v>111</v>
      </c>
      <c r="I216" s="21">
        <f aca="true" t="shared" si="234" ref="I216:I223">H216*800</f>
        <v>88800</v>
      </c>
      <c r="J216" s="39">
        <v>62</v>
      </c>
      <c r="K216" s="21">
        <f aca="true" t="shared" si="235" ref="K216:K223">J216*680</f>
        <v>42160</v>
      </c>
      <c r="L216" s="11">
        <f aca="true" t="shared" si="236" ref="L216:L223">I216+K216</f>
        <v>130960</v>
      </c>
      <c r="M216" s="48">
        <f aca="true" t="shared" si="237" ref="M216:M223">H216+J216</f>
        <v>173</v>
      </c>
      <c r="N216" s="11">
        <f aca="true" t="shared" si="238" ref="N216:N223">I216*95%</f>
        <v>84360</v>
      </c>
      <c r="O216" s="11">
        <f aca="true" t="shared" si="239" ref="O216:O223">K216*93%</f>
        <v>39208.8</v>
      </c>
      <c r="P216" s="11">
        <f aca="true" t="shared" si="240" ref="P216:P223">SUM(N216:O216)</f>
        <v>123568.8</v>
      </c>
      <c r="Q216" s="11"/>
      <c r="R216" s="11">
        <f aca="true" t="shared" si="241" ref="R216:R223">Q216</f>
        <v>0</v>
      </c>
      <c r="S216" s="11">
        <f aca="true" t="shared" si="242" ref="S216:S223">P216+R216</f>
        <v>123568.8</v>
      </c>
      <c r="T216" s="74">
        <v>1543</v>
      </c>
      <c r="U216" s="11">
        <f aca="true" t="shared" si="243" ref="U216:U223">S216-T216</f>
        <v>122025.8</v>
      </c>
    </row>
    <row r="217" spans="5:21" ht="18.75">
      <c r="E217" s="5" t="s">
        <v>229</v>
      </c>
      <c r="F217" s="5">
        <v>24</v>
      </c>
      <c r="G217" s="39">
        <v>145</v>
      </c>
      <c r="H217" s="5">
        <f t="shared" si="233"/>
        <v>169</v>
      </c>
      <c r="I217" s="21">
        <f t="shared" si="234"/>
        <v>135200</v>
      </c>
      <c r="J217" s="39">
        <v>127</v>
      </c>
      <c r="K217" s="21">
        <f t="shared" si="235"/>
        <v>86360</v>
      </c>
      <c r="L217" s="11">
        <f t="shared" si="236"/>
        <v>221560</v>
      </c>
      <c r="M217" s="48">
        <f t="shared" si="237"/>
        <v>296</v>
      </c>
      <c r="N217" s="11">
        <f t="shared" si="238"/>
        <v>128440</v>
      </c>
      <c r="O217" s="11">
        <f t="shared" si="239"/>
        <v>80314.8</v>
      </c>
      <c r="P217" s="11">
        <f t="shared" si="240"/>
        <v>208754.8</v>
      </c>
      <c r="Q217" s="11">
        <v>10000</v>
      </c>
      <c r="R217" s="11">
        <f t="shared" si="241"/>
        <v>10000</v>
      </c>
      <c r="S217" s="11">
        <f t="shared" si="242"/>
        <v>218754.8</v>
      </c>
      <c r="T217" s="74">
        <v>2000</v>
      </c>
      <c r="U217" s="11">
        <f t="shared" si="243"/>
        <v>216754.8</v>
      </c>
    </row>
    <row r="218" spans="5:21" ht="18.75">
      <c r="E218" s="5" t="s">
        <v>230</v>
      </c>
      <c r="F218" s="5"/>
      <c r="G218" s="39">
        <v>56</v>
      </c>
      <c r="H218" s="5">
        <f t="shared" si="233"/>
        <v>56</v>
      </c>
      <c r="I218" s="21">
        <f t="shared" si="234"/>
        <v>44800</v>
      </c>
      <c r="J218" s="39">
        <v>64</v>
      </c>
      <c r="K218" s="21">
        <f t="shared" si="235"/>
        <v>43520</v>
      </c>
      <c r="L218" s="11">
        <f t="shared" si="236"/>
        <v>88320</v>
      </c>
      <c r="M218" s="48">
        <f t="shared" si="237"/>
        <v>120</v>
      </c>
      <c r="N218" s="11">
        <f t="shared" si="238"/>
        <v>42560</v>
      </c>
      <c r="O218" s="11">
        <f t="shared" si="239"/>
        <v>40473.6</v>
      </c>
      <c r="P218" s="11">
        <f t="shared" si="240"/>
        <v>83033.6</v>
      </c>
      <c r="Q218" s="11"/>
      <c r="R218" s="11">
        <f t="shared" si="241"/>
        <v>0</v>
      </c>
      <c r="S218" s="11">
        <f t="shared" si="242"/>
        <v>83033.6</v>
      </c>
      <c r="T218" s="74">
        <v>4000</v>
      </c>
      <c r="U218" s="11">
        <f t="shared" si="243"/>
        <v>79033.6</v>
      </c>
    </row>
    <row r="219" spans="5:21" ht="18.75">
      <c r="E219" s="5" t="s">
        <v>231</v>
      </c>
      <c r="F219" s="5"/>
      <c r="G219" s="39">
        <v>84</v>
      </c>
      <c r="H219" s="5">
        <f t="shared" si="233"/>
        <v>84</v>
      </c>
      <c r="I219" s="21">
        <f t="shared" si="234"/>
        <v>67200</v>
      </c>
      <c r="J219" s="39">
        <v>115</v>
      </c>
      <c r="K219" s="21">
        <f t="shared" si="235"/>
        <v>78200</v>
      </c>
      <c r="L219" s="11">
        <f t="shared" si="236"/>
        <v>145400</v>
      </c>
      <c r="M219" s="48">
        <f t="shared" si="237"/>
        <v>199</v>
      </c>
      <c r="N219" s="11">
        <f t="shared" si="238"/>
        <v>63840</v>
      </c>
      <c r="O219" s="11">
        <f t="shared" si="239"/>
        <v>72726</v>
      </c>
      <c r="P219" s="11">
        <f t="shared" si="240"/>
        <v>136566</v>
      </c>
      <c r="Q219" s="11"/>
      <c r="R219" s="11">
        <f t="shared" si="241"/>
        <v>0</v>
      </c>
      <c r="S219" s="11">
        <f t="shared" si="242"/>
        <v>136566</v>
      </c>
      <c r="T219" s="74">
        <v>2500</v>
      </c>
      <c r="U219" s="11">
        <f t="shared" si="243"/>
        <v>134066</v>
      </c>
    </row>
    <row r="220" spans="5:21" ht="18.75">
      <c r="E220" s="5" t="s">
        <v>232</v>
      </c>
      <c r="F220" s="5">
        <v>23</v>
      </c>
      <c r="G220" s="5">
        <v>112</v>
      </c>
      <c r="H220" s="5">
        <f t="shared" si="233"/>
        <v>135</v>
      </c>
      <c r="I220" s="21">
        <f t="shared" si="234"/>
        <v>108000</v>
      </c>
      <c r="J220" s="5">
        <v>171</v>
      </c>
      <c r="K220" s="21">
        <f t="shared" si="235"/>
        <v>116280</v>
      </c>
      <c r="L220" s="11">
        <f t="shared" si="236"/>
        <v>224280</v>
      </c>
      <c r="M220" s="48">
        <f t="shared" si="237"/>
        <v>306</v>
      </c>
      <c r="N220" s="11">
        <f t="shared" si="238"/>
        <v>102600</v>
      </c>
      <c r="O220" s="11">
        <f t="shared" si="239"/>
        <v>108140.40000000001</v>
      </c>
      <c r="P220" s="11">
        <f t="shared" si="240"/>
        <v>210740.40000000002</v>
      </c>
      <c r="Q220" s="11">
        <v>10000</v>
      </c>
      <c r="R220" s="11">
        <f t="shared" si="241"/>
        <v>10000</v>
      </c>
      <c r="S220" s="11">
        <f t="shared" si="242"/>
        <v>220740.40000000002</v>
      </c>
      <c r="T220" s="74">
        <v>16683</v>
      </c>
      <c r="U220" s="11">
        <f t="shared" si="243"/>
        <v>204057.40000000002</v>
      </c>
    </row>
    <row r="221" spans="5:21" ht="18.75">
      <c r="E221" s="5" t="s">
        <v>233</v>
      </c>
      <c r="F221" s="5">
        <v>23</v>
      </c>
      <c r="G221" s="5">
        <v>113</v>
      </c>
      <c r="H221" s="5">
        <f t="shared" si="233"/>
        <v>136</v>
      </c>
      <c r="I221" s="21">
        <f t="shared" si="234"/>
        <v>108800</v>
      </c>
      <c r="J221" s="5">
        <v>112</v>
      </c>
      <c r="K221" s="21">
        <f t="shared" si="235"/>
        <v>76160</v>
      </c>
      <c r="L221" s="11">
        <f t="shared" si="236"/>
        <v>184960</v>
      </c>
      <c r="M221" s="48">
        <f t="shared" si="237"/>
        <v>248</v>
      </c>
      <c r="N221" s="11">
        <f t="shared" si="238"/>
        <v>103360</v>
      </c>
      <c r="O221" s="11">
        <f t="shared" si="239"/>
        <v>70828.8</v>
      </c>
      <c r="P221" s="11">
        <f t="shared" si="240"/>
        <v>174188.8</v>
      </c>
      <c r="Q221" s="11"/>
      <c r="R221" s="11">
        <f t="shared" si="241"/>
        <v>0</v>
      </c>
      <c r="S221" s="11">
        <f t="shared" si="242"/>
        <v>174188.8</v>
      </c>
      <c r="T221" s="74">
        <v>67350</v>
      </c>
      <c r="U221" s="11">
        <f t="shared" si="243"/>
        <v>106838.79999999999</v>
      </c>
    </row>
    <row r="222" spans="5:21" ht="18.75">
      <c r="E222" s="5" t="s">
        <v>234</v>
      </c>
      <c r="F222" s="5"/>
      <c r="G222" s="39">
        <v>138</v>
      </c>
      <c r="H222" s="5">
        <f t="shared" si="233"/>
        <v>138</v>
      </c>
      <c r="I222" s="21">
        <f t="shared" si="234"/>
        <v>110400</v>
      </c>
      <c r="J222" s="39">
        <v>109</v>
      </c>
      <c r="K222" s="21">
        <f t="shared" si="235"/>
        <v>74120</v>
      </c>
      <c r="L222" s="11">
        <f t="shared" si="236"/>
        <v>184520</v>
      </c>
      <c r="M222" s="48">
        <f t="shared" si="237"/>
        <v>247</v>
      </c>
      <c r="N222" s="11">
        <f t="shared" si="238"/>
        <v>104880</v>
      </c>
      <c r="O222" s="11">
        <f t="shared" si="239"/>
        <v>68931.6</v>
      </c>
      <c r="P222" s="11">
        <f t="shared" si="240"/>
        <v>173811.6</v>
      </c>
      <c r="Q222" s="11"/>
      <c r="R222" s="11">
        <f t="shared" si="241"/>
        <v>0</v>
      </c>
      <c r="S222" s="11">
        <f t="shared" si="242"/>
        <v>173811.6</v>
      </c>
      <c r="T222" s="74">
        <v>1000</v>
      </c>
      <c r="U222" s="11">
        <f t="shared" si="243"/>
        <v>172811.6</v>
      </c>
    </row>
    <row r="223" spans="5:21" ht="18.75">
      <c r="E223" s="5" t="s">
        <v>235</v>
      </c>
      <c r="F223" s="5">
        <v>22</v>
      </c>
      <c r="G223" s="5">
        <v>192</v>
      </c>
      <c r="H223" s="5">
        <f t="shared" si="233"/>
        <v>214</v>
      </c>
      <c r="I223" s="21">
        <f t="shared" si="234"/>
        <v>171200</v>
      </c>
      <c r="J223" s="5">
        <v>174</v>
      </c>
      <c r="K223" s="21">
        <f t="shared" si="235"/>
        <v>118320</v>
      </c>
      <c r="L223" s="11">
        <f t="shared" si="236"/>
        <v>289520</v>
      </c>
      <c r="M223" s="48">
        <f t="shared" si="237"/>
        <v>388</v>
      </c>
      <c r="N223" s="11">
        <f t="shared" si="238"/>
        <v>162640</v>
      </c>
      <c r="O223" s="11">
        <f t="shared" si="239"/>
        <v>110037.6</v>
      </c>
      <c r="P223" s="11">
        <f t="shared" si="240"/>
        <v>272677.6</v>
      </c>
      <c r="Q223" s="11"/>
      <c r="R223" s="11">
        <f t="shared" si="241"/>
        <v>0</v>
      </c>
      <c r="S223" s="11">
        <f t="shared" si="242"/>
        <v>272677.6</v>
      </c>
      <c r="T223" s="74">
        <v>44514</v>
      </c>
      <c r="U223" s="11">
        <f t="shared" si="243"/>
        <v>228163.59999999998</v>
      </c>
    </row>
    <row r="224" spans="5:21" ht="15.75">
      <c r="E224" s="5"/>
      <c r="F224" s="40">
        <f aca="true" t="shared" si="244" ref="F224:U224">F215+F208+F203+F194+F185+F173+F165+F157+F151+F144+F131+F111+F93+F84+F76+F62+F54+F45+F39+F31+F24+F17+F8+F6</f>
        <v>5233</v>
      </c>
      <c r="G224" s="39">
        <f t="shared" si="244"/>
        <v>19222</v>
      </c>
      <c r="H224" s="40">
        <f t="shared" si="244"/>
        <v>24455</v>
      </c>
      <c r="I224" s="39">
        <f t="shared" si="244"/>
        <v>19564000</v>
      </c>
      <c r="J224" s="40">
        <f t="shared" si="244"/>
        <v>17966</v>
      </c>
      <c r="K224" s="39">
        <f t="shared" si="244"/>
        <v>12216880</v>
      </c>
      <c r="L224" s="39">
        <f t="shared" si="244"/>
        <v>31780880</v>
      </c>
      <c r="M224" s="39">
        <f t="shared" si="244"/>
        <v>42421</v>
      </c>
      <c r="N224" s="39">
        <f t="shared" si="244"/>
        <v>0</v>
      </c>
      <c r="O224" s="39">
        <f t="shared" si="244"/>
        <v>0</v>
      </c>
      <c r="P224" s="39">
        <f t="shared" si="244"/>
        <v>0</v>
      </c>
      <c r="Q224" s="39">
        <f t="shared" si="244"/>
        <v>0</v>
      </c>
      <c r="R224" s="39">
        <f t="shared" si="244"/>
        <v>0</v>
      </c>
      <c r="S224" s="39">
        <f t="shared" si="244"/>
        <v>0</v>
      </c>
      <c r="T224" s="39">
        <f t="shared" si="244"/>
        <v>0</v>
      </c>
      <c r="U224" s="39">
        <f t="shared" si="244"/>
        <v>0</v>
      </c>
    </row>
  </sheetData>
  <sheetProtection/>
  <mergeCells count="3">
    <mergeCell ref="N3:P3"/>
    <mergeCell ref="Q3:R3"/>
    <mergeCell ref="E3:E4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5:K33"/>
  <sheetViews>
    <sheetView tabSelected="1" zoomScale="70" zoomScaleNormal="70" zoomScalePageLayoutView="0" workbookViewId="0" topLeftCell="A1">
      <pane ySplit="8" topLeftCell="A9" activePane="bottomLeft" state="frozen"/>
      <selection pane="topLeft" activeCell="C1" sqref="C1"/>
      <selection pane="bottomLeft" activeCell="D7" sqref="D7:D10"/>
    </sheetView>
  </sheetViews>
  <sheetFormatPr defaultColWidth="9.140625" defaultRowHeight="15"/>
  <cols>
    <col min="1" max="3" width="9.140625" style="4" customWidth="1"/>
    <col min="4" max="4" width="16.8515625" style="4" customWidth="1"/>
    <col min="5" max="5" width="18.57421875" style="4" customWidth="1"/>
    <col min="6" max="6" width="13.57421875" style="4" customWidth="1"/>
    <col min="7" max="7" width="16.140625" style="4" customWidth="1"/>
    <col min="8" max="8" width="12.00390625" style="4" customWidth="1"/>
    <col min="9" max="9" width="12.8515625" style="4" customWidth="1"/>
    <col min="10" max="10" width="14.7109375" style="4" customWidth="1"/>
    <col min="11" max="16384" width="9.140625" style="4" customWidth="1"/>
  </cols>
  <sheetData>
    <row r="5" spans="4:11" ht="18.75">
      <c r="D5" s="193" t="s">
        <v>505</v>
      </c>
      <c r="E5" s="193"/>
      <c r="F5" s="193"/>
      <c r="G5" s="193"/>
      <c r="H5" s="193"/>
      <c r="I5" s="193"/>
      <c r="J5" s="193"/>
      <c r="K5" s="86"/>
    </row>
    <row r="6" spans="4:11" ht="15">
      <c r="D6"/>
      <c r="E6"/>
      <c r="F6"/>
      <c r="G6"/>
      <c r="H6"/>
      <c r="I6"/>
      <c r="J6"/>
      <c r="K6" s="86"/>
    </row>
    <row r="7" spans="4:11" ht="15">
      <c r="D7" s="188" t="s">
        <v>254</v>
      </c>
      <c r="E7" s="194" t="s">
        <v>506</v>
      </c>
      <c r="F7" s="195"/>
      <c r="G7" s="196"/>
      <c r="H7" s="194" t="s">
        <v>507</v>
      </c>
      <c r="I7" s="195"/>
      <c r="J7" s="196"/>
      <c r="K7" s="86"/>
    </row>
    <row r="8" spans="4:11" ht="15">
      <c r="D8" s="189"/>
      <c r="E8" s="197"/>
      <c r="F8" s="198"/>
      <c r="G8" s="199"/>
      <c r="H8" s="197"/>
      <c r="I8" s="198"/>
      <c r="J8" s="199"/>
      <c r="K8" s="86"/>
    </row>
    <row r="9" spans="4:11" ht="15">
      <c r="D9" s="189" t="s">
        <v>508</v>
      </c>
      <c r="E9" s="102" t="s">
        <v>509</v>
      </c>
      <c r="F9" s="103" t="s">
        <v>510</v>
      </c>
      <c r="G9" s="201" t="s">
        <v>11</v>
      </c>
      <c r="H9" s="202" t="s">
        <v>511</v>
      </c>
      <c r="I9" s="203"/>
      <c r="J9" s="204" t="s">
        <v>11</v>
      </c>
      <c r="K9" s="86"/>
    </row>
    <row r="10" spans="4:11" ht="15">
      <c r="D10" s="200"/>
      <c r="E10" s="102" t="s">
        <v>512</v>
      </c>
      <c r="F10" s="104" t="s">
        <v>504</v>
      </c>
      <c r="G10" s="201"/>
      <c r="H10" s="105" t="s">
        <v>513</v>
      </c>
      <c r="I10" s="106" t="s">
        <v>514</v>
      </c>
      <c r="J10" s="205"/>
      <c r="K10" s="86"/>
    </row>
    <row r="11" spans="4:11" ht="18.75">
      <c r="D11" s="90" t="s">
        <v>20</v>
      </c>
      <c r="E11" s="91"/>
      <c r="F11" s="91"/>
      <c r="G11" s="91"/>
      <c r="H11" s="91"/>
      <c r="I11" s="91"/>
      <c r="J11" s="91"/>
      <c r="K11" s="86"/>
    </row>
    <row r="12" spans="4:11" ht="19.5">
      <c r="D12" s="92" t="s">
        <v>25</v>
      </c>
      <c r="E12" s="93">
        <v>89240</v>
      </c>
      <c r="F12" s="94">
        <v>846</v>
      </c>
      <c r="G12" s="95">
        <v>90086</v>
      </c>
      <c r="H12" s="96">
        <v>800</v>
      </c>
      <c r="I12" s="97">
        <v>9</v>
      </c>
      <c r="J12" s="107">
        <v>6920</v>
      </c>
      <c r="K12" s="86"/>
    </row>
    <row r="13" spans="4:11" ht="18.75">
      <c r="D13" s="90" t="s">
        <v>51</v>
      </c>
      <c r="E13" s="91"/>
      <c r="F13" s="91"/>
      <c r="G13" s="91"/>
      <c r="H13" s="98"/>
      <c r="I13" s="99"/>
      <c r="J13" s="98"/>
      <c r="K13" s="86"/>
    </row>
    <row r="14" spans="4:11" ht="19.5">
      <c r="D14" s="92" t="s">
        <v>52</v>
      </c>
      <c r="E14" s="93">
        <v>81340</v>
      </c>
      <c r="F14" s="94">
        <v>470</v>
      </c>
      <c r="G14" s="95">
        <v>81810</v>
      </c>
      <c r="H14" s="100">
        <v>3200</v>
      </c>
      <c r="I14" s="97">
        <v>5</v>
      </c>
      <c r="J14" s="107">
        <v>6600</v>
      </c>
      <c r="K14" s="86"/>
    </row>
    <row r="15" spans="4:11" ht="18.75">
      <c r="D15" s="90" t="s">
        <v>74</v>
      </c>
      <c r="E15" s="101"/>
      <c r="F15" s="101"/>
      <c r="G15" s="101"/>
      <c r="H15" s="98"/>
      <c r="I15" s="99"/>
      <c r="J15" s="98"/>
      <c r="K15" s="86"/>
    </row>
    <row r="16" spans="4:11" ht="19.5">
      <c r="D16" s="92" t="s">
        <v>253</v>
      </c>
      <c r="E16" s="93">
        <v>459660</v>
      </c>
      <c r="F16" s="93">
        <v>2726</v>
      </c>
      <c r="G16" s="95">
        <v>462386</v>
      </c>
      <c r="H16" s="100">
        <v>19200</v>
      </c>
      <c r="I16" s="97">
        <v>29</v>
      </c>
      <c r="J16" s="107">
        <v>38920</v>
      </c>
      <c r="K16" s="86"/>
    </row>
    <row r="17" spans="4:11" ht="19.5">
      <c r="D17" s="92" t="s">
        <v>458</v>
      </c>
      <c r="E17" s="93">
        <v>105040</v>
      </c>
      <c r="F17" s="94">
        <v>564</v>
      </c>
      <c r="G17" s="95">
        <v>105604</v>
      </c>
      <c r="H17" s="100">
        <v>4800</v>
      </c>
      <c r="I17" s="97">
        <v>6</v>
      </c>
      <c r="J17" s="107">
        <v>8880</v>
      </c>
      <c r="K17" s="86"/>
    </row>
    <row r="18" spans="4:11" ht="19.5">
      <c r="D18" s="92" t="s">
        <v>78</v>
      </c>
      <c r="E18" s="93">
        <v>81340</v>
      </c>
      <c r="F18" s="94">
        <v>752</v>
      </c>
      <c r="G18" s="95">
        <v>82092</v>
      </c>
      <c r="H18" s="96">
        <v>800</v>
      </c>
      <c r="I18" s="97">
        <v>8</v>
      </c>
      <c r="J18" s="107">
        <v>6240</v>
      </c>
      <c r="K18" s="86"/>
    </row>
    <row r="19" spans="4:11" ht="18.75">
      <c r="D19" s="90" t="s">
        <v>96</v>
      </c>
      <c r="E19" s="101"/>
      <c r="F19" s="101"/>
      <c r="G19" s="101"/>
      <c r="H19" s="98"/>
      <c r="I19" s="99"/>
      <c r="J19" s="98"/>
      <c r="K19" s="86"/>
    </row>
    <row r="20" spans="4:11" ht="19.5">
      <c r="D20" s="92" t="s">
        <v>101</v>
      </c>
      <c r="E20" s="93">
        <v>225880</v>
      </c>
      <c r="F20" s="93">
        <v>2162</v>
      </c>
      <c r="G20" s="95">
        <v>228042</v>
      </c>
      <c r="H20" s="100">
        <v>2400</v>
      </c>
      <c r="I20" s="97">
        <v>23</v>
      </c>
      <c r="J20" s="107">
        <v>18040</v>
      </c>
      <c r="K20" s="86"/>
    </row>
    <row r="21" spans="4:11" ht="18.75">
      <c r="D21" s="90" t="s">
        <v>105</v>
      </c>
      <c r="E21" s="101"/>
      <c r="F21" s="101"/>
      <c r="G21" s="101"/>
      <c r="H21" s="98"/>
      <c r="I21" s="99"/>
      <c r="J21" s="98"/>
      <c r="K21" s="86"/>
    </row>
    <row r="22" spans="4:11" ht="19.5">
      <c r="D22" s="92" t="s">
        <v>109</v>
      </c>
      <c r="E22" s="93">
        <v>323020</v>
      </c>
      <c r="F22" s="93">
        <v>2820</v>
      </c>
      <c r="G22" s="95">
        <v>325840</v>
      </c>
      <c r="H22" s="100">
        <v>5600</v>
      </c>
      <c r="I22" s="97">
        <v>30</v>
      </c>
      <c r="J22" s="107">
        <v>26000</v>
      </c>
      <c r="K22" s="86"/>
    </row>
    <row r="23" spans="4:11" ht="19.5">
      <c r="D23" s="92" t="s">
        <v>117</v>
      </c>
      <c r="E23" s="93">
        <v>154780</v>
      </c>
      <c r="F23" s="93">
        <v>1316</v>
      </c>
      <c r="G23" s="95">
        <v>156096</v>
      </c>
      <c r="H23" s="100">
        <v>2400</v>
      </c>
      <c r="I23" s="97">
        <v>14</v>
      </c>
      <c r="J23" s="107">
        <v>11920</v>
      </c>
      <c r="K23" s="86"/>
    </row>
    <row r="24" spans="4:11" ht="19.5">
      <c r="D24" s="92" t="s">
        <v>120</v>
      </c>
      <c r="E24" s="93">
        <v>217980</v>
      </c>
      <c r="F24" s="93">
        <v>1786</v>
      </c>
      <c r="G24" s="95">
        <v>219766</v>
      </c>
      <c r="H24" s="100">
        <v>4800</v>
      </c>
      <c r="I24" s="97">
        <v>19</v>
      </c>
      <c r="J24" s="107">
        <v>17720</v>
      </c>
      <c r="K24" s="86"/>
    </row>
    <row r="25" spans="4:11" ht="18.75">
      <c r="D25" s="90" t="s">
        <v>123</v>
      </c>
      <c r="E25" s="101"/>
      <c r="F25" s="101"/>
      <c r="G25" s="101"/>
      <c r="H25" s="98"/>
      <c r="I25" s="99"/>
      <c r="J25" s="98"/>
      <c r="K25" s="86"/>
    </row>
    <row r="26" spans="4:11" ht="19.5">
      <c r="D26" s="92" t="s">
        <v>136</v>
      </c>
      <c r="E26" s="93">
        <v>178480</v>
      </c>
      <c r="F26" s="93">
        <v>1316</v>
      </c>
      <c r="G26" s="95">
        <v>179796</v>
      </c>
      <c r="H26" s="100">
        <v>4800</v>
      </c>
      <c r="I26" s="97">
        <v>14</v>
      </c>
      <c r="J26" s="107">
        <v>14320</v>
      </c>
      <c r="K26" s="86"/>
    </row>
    <row r="27" spans="4:11" ht="19.5">
      <c r="D27" s="92" t="s">
        <v>138</v>
      </c>
      <c r="E27" s="93">
        <v>210080</v>
      </c>
      <c r="F27" s="93">
        <v>1504</v>
      </c>
      <c r="G27" s="95">
        <v>211584</v>
      </c>
      <c r="H27" s="100">
        <v>6400</v>
      </c>
      <c r="I27" s="97">
        <v>16</v>
      </c>
      <c r="J27" s="107">
        <v>17280</v>
      </c>
      <c r="K27" s="86"/>
    </row>
    <row r="28" spans="4:11" ht="18.75">
      <c r="D28" s="90" t="s">
        <v>143</v>
      </c>
      <c r="E28" s="101"/>
      <c r="F28" s="101"/>
      <c r="G28" s="101"/>
      <c r="H28" s="98"/>
      <c r="I28" s="99"/>
      <c r="J28" s="98"/>
      <c r="K28" s="86"/>
    </row>
    <row r="29" spans="4:11" ht="19.5">
      <c r="D29" s="92" t="s">
        <v>144</v>
      </c>
      <c r="E29" s="93">
        <v>97140</v>
      </c>
      <c r="F29" s="94">
        <v>658</v>
      </c>
      <c r="G29" s="95">
        <v>97798</v>
      </c>
      <c r="H29" s="100">
        <v>3200</v>
      </c>
      <c r="I29" s="97">
        <v>7</v>
      </c>
      <c r="J29" s="107">
        <v>7960</v>
      </c>
      <c r="K29" s="86"/>
    </row>
    <row r="30" spans="4:11" ht="19.5">
      <c r="D30" s="92" t="s">
        <v>153</v>
      </c>
      <c r="E30" s="93">
        <v>89240</v>
      </c>
      <c r="F30" s="94">
        <v>564</v>
      </c>
      <c r="G30" s="95">
        <v>89804</v>
      </c>
      <c r="H30" s="100">
        <v>3200</v>
      </c>
      <c r="I30" s="97">
        <v>6</v>
      </c>
      <c r="J30" s="107">
        <v>7280</v>
      </c>
      <c r="K30" s="86"/>
    </row>
    <row r="31" spans="4:11" ht="18.75">
      <c r="D31" s="90" t="s">
        <v>206</v>
      </c>
      <c r="E31" s="101"/>
      <c r="F31" s="91"/>
      <c r="G31" s="101"/>
      <c r="H31" s="98"/>
      <c r="I31" s="99"/>
      <c r="J31" s="98"/>
      <c r="K31" s="86"/>
    </row>
    <row r="32" spans="4:11" ht="19.5">
      <c r="D32" s="92" t="s">
        <v>210</v>
      </c>
      <c r="E32" s="93">
        <v>73440</v>
      </c>
      <c r="F32" s="94">
        <v>564</v>
      </c>
      <c r="G32" s="95">
        <v>74004</v>
      </c>
      <c r="H32" s="100">
        <v>1600</v>
      </c>
      <c r="I32" s="97">
        <v>6</v>
      </c>
      <c r="J32" s="107">
        <v>5680</v>
      </c>
      <c r="K32" s="86"/>
    </row>
    <row r="33" spans="4:10" ht="18.75">
      <c r="D33" s="24"/>
      <c r="E33" s="24"/>
      <c r="F33" s="24"/>
      <c r="G33" s="24"/>
      <c r="H33" s="24"/>
      <c r="I33" s="24"/>
      <c r="J33" s="13"/>
    </row>
  </sheetData>
  <sheetProtection/>
  <mergeCells count="8">
    <mergeCell ref="D5:J5"/>
    <mergeCell ref="D7:D8"/>
    <mergeCell ref="E7:G8"/>
    <mergeCell ref="H7:J8"/>
    <mergeCell ref="D9:D10"/>
    <mergeCell ref="G9:G10"/>
    <mergeCell ref="H9:I9"/>
    <mergeCell ref="J9:J10"/>
  </mergeCells>
  <printOptions/>
  <pageMargins left="0.25" right="0.25" top="0.75" bottom="0.75" header="0.3" footer="0.3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5:L97"/>
  <sheetViews>
    <sheetView zoomScale="90" zoomScaleNormal="90" zoomScalePageLayoutView="0" workbookViewId="0" topLeftCell="A1">
      <pane ySplit="8" topLeftCell="A87" activePane="bottomLeft" state="frozen"/>
      <selection pane="topLeft" activeCell="D1" sqref="D1"/>
      <selection pane="bottomLeft" activeCell="E16" sqref="E16"/>
    </sheetView>
  </sheetViews>
  <sheetFormatPr defaultColWidth="9.140625" defaultRowHeight="15"/>
  <cols>
    <col min="1" max="3" width="9.140625" style="14" customWidth="1"/>
    <col min="4" max="4" width="22.8515625" style="14" customWidth="1"/>
    <col min="5" max="5" width="13.8515625" style="14" customWidth="1"/>
    <col min="6" max="6" width="12.00390625" style="14" customWidth="1"/>
    <col min="7" max="7" width="10.7109375" style="14" customWidth="1"/>
    <col min="8" max="8" width="9.140625" style="14" customWidth="1"/>
    <col min="9" max="9" width="12.8515625" style="14" customWidth="1"/>
    <col min="10" max="10" width="12.00390625" style="14" customWidth="1"/>
    <col min="11" max="11" width="12.8515625" style="14" customWidth="1"/>
    <col min="12" max="12" width="13.28125" style="14" customWidth="1"/>
    <col min="13" max="16384" width="9.140625" style="14" customWidth="1"/>
  </cols>
  <sheetData>
    <row r="5" spans="4:12" ht="21" thickBot="1">
      <c r="D5" s="206" t="s">
        <v>515</v>
      </c>
      <c r="E5" s="206"/>
      <c r="F5" s="206"/>
      <c r="G5" s="206"/>
      <c r="H5" s="206"/>
      <c r="I5" s="206"/>
      <c r="J5" s="206"/>
      <c r="K5" s="206"/>
      <c r="L5" s="206"/>
    </row>
    <row r="6" spans="4:12" ht="21" thickBot="1">
      <c r="D6" s="108" t="s">
        <v>254</v>
      </c>
      <c r="E6" s="207" t="s">
        <v>516</v>
      </c>
      <c r="F6" s="208"/>
      <c r="G6" s="209"/>
      <c r="H6" s="210" t="s">
        <v>517</v>
      </c>
      <c r="I6" s="208"/>
      <c r="J6" s="209"/>
      <c r="K6" s="117" t="s">
        <v>0</v>
      </c>
      <c r="L6" s="109" t="s">
        <v>246</v>
      </c>
    </row>
    <row r="7" spans="4:12" ht="20.25">
      <c r="D7" s="110" t="s">
        <v>256</v>
      </c>
      <c r="E7" s="111" t="s">
        <v>518</v>
      </c>
      <c r="F7" s="111" t="s">
        <v>518</v>
      </c>
      <c r="G7" s="111" t="s">
        <v>11</v>
      </c>
      <c r="H7" s="118" t="s">
        <v>519</v>
      </c>
      <c r="I7" s="110" t="s">
        <v>520</v>
      </c>
      <c r="J7" s="111" t="s">
        <v>521</v>
      </c>
      <c r="K7" s="119" t="s">
        <v>522</v>
      </c>
      <c r="L7" s="111" t="s">
        <v>523</v>
      </c>
    </row>
    <row r="8" spans="4:12" s="15" customFormat="1" ht="19.5" customHeight="1" thickBot="1">
      <c r="D8" s="120"/>
      <c r="E8" s="114" t="s">
        <v>16</v>
      </c>
      <c r="F8" s="114" t="s">
        <v>1</v>
      </c>
      <c r="G8" s="114" t="s">
        <v>524</v>
      </c>
      <c r="H8" s="114" t="s">
        <v>16</v>
      </c>
      <c r="I8" s="114" t="s">
        <v>1</v>
      </c>
      <c r="J8" s="114" t="s">
        <v>525</v>
      </c>
      <c r="K8" s="121" t="s">
        <v>240</v>
      </c>
      <c r="L8" s="114" t="s">
        <v>526</v>
      </c>
    </row>
    <row r="9" spans="4:12" ht="21" thickBot="1">
      <c r="D9" s="115" t="s">
        <v>18</v>
      </c>
      <c r="E9" s="89"/>
      <c r="F9" s="89"/>
      <c r="G9" s="89"/>
      <c r="H9" s="89"/>
      <c r="I9" s="89"/>
      <c r="J9" s="89"/>
      <c r="K9" s="89"/>
      <c r="L9" s="89"/>
    </row>
    <row r="10" spans="4:12" s="16" customFormat="1" ht="21" thickBot="1">
      <c r="D10" s="22" t="s">
        <v>261</v>
      </c>
      <c r="E10" s="89">
        <v>18444</v>
      </c>
      <c r="F10" s="89">
        <v>167238</v>
      </c>
      <c r="G10" s="89">
        <v>185682</v>
      </c>
      <c r="H10" s="88">
        <v>0</v>
      </c>
      <c r="I10" s="88">
        <v>0</v>
      </c>
      <c r="J10" s="88">
        <v>0</v>
      </c>
      <c r="K10" s="89">
        <v>5076</v>
      </c>
      <c r="L10" s="89">
        <v>190758</v>
      </c>
    </row>
    <row r="11" spans="4:12" ht="21" thickBot="1">
      <c r="D11" s="115" t="s">
        <v>20</v>
      </c>
      <c r="E11" s="89"/>
      <c r="F11" s="89"/>
      <c r="G11" s="89"/>
      <c r="H11" s="89"/>
      <c r="I11" s="89"/>
      <c r="J11" s="89"/>
      <c r="K11" s="89"/>
      <c r="L11" s="89"/>
    </row>
    <row r="12" spans="4:12" s="16" customFormat="1" ht="21" thickBot="1">
      <c r="D12" s="22" t="s">
        <v>262</v>
      </c>
      <c r="E12" s="89">
        <v>6148</v>
      </c>
      <c r="F12" s="89">
        <v>55746</v>
      </c>
      <c r="G12" s="89">
        <v>61894</v>
      </c>
      <c r="H12" s="88">
        <v>0</v>
      </c>
      <c r="I12" s="88">
        <v>0</v>
      </c>
      <c r="J12" s="88">
        <v>0</v>
      </c>
      <c r="K12" s="89">
        <v>1692</v>
      </c>
      <c r="L12" s="89">
        <v>63586</v>
      </c>
    </row>
    <row r="13" spans="4:12" s="16" customFormat="1" ht="21" thickBot="1">
      <c r="D13" s="22" t="s">
        <v>263</v>
      </c>
      <c r="E13" s="89">
        <v>6148</v>
      </c>
      <c r="F13" s="89">
        <v>24776</v>
      </c>
      <c r="G13" s="89">
        <v>30924</v>
      </c>
      <c r="H13" s="88">
        <v>0</v>
      </c>
      <c r="I13" s="88">
        <v>0</v>
      </c>
      <c r="J13" s="88">
        <v>0</v>
      </c>
      <c r="K13" s="88">
        <v>752</v>
      </c>
      <c r="L13" s="89">
        <v>31676</v>
      </c>
    </row>
    <row r="14" spans="4:12" s="16" customFormat="1" ht="21" thickBot="1">
      <c r="D14" s="22" t="s">
        <v>265</v>
      </c>
      <c r="E14" s="89">
        <v>6148</v>
      </c>
      <c r="F14" s="89">
        <v>80522</v>
      </c>
      <c r="G14" s="89">
        <v>86670</v>
      </c>
      <c r="H14" s="88">
        <v>0</v>
      </c>
      <c r="I14" s="88">
        <v>0</v>
      </c>
      <c r="J14" s="88">
        <v>0</v>
      </c>
      <c r="K14" s="89">
        <v>2444</v>
      </c>
      <c r="L14" s="89">
        <v>89114</v>
      </c>
    </row>
    <row r="15" spans="4:12" s="16" customFormat="1" ht="21" thickBot="1">
      <c r="D15" s="22" t="s">
        <v>266</v>
      </c>
      <c r="E15" s="89">
        <v>6148</v>
      </c>
      <c r="F15" s="89">
        <v>71231</v>
      </c>
      <c r="G15" s="89">
        <v>77379</v>
      </c>
      <c r="H15" s="88">
        <v>0</v>
      </c>
      <c r="I15" s="88">
        <v>0</v>
      </c>
      <c r="J15" s="88">
        <v>0</v>
      </c>
      <c r="K15" s="89">
        <v>2162</v>
      </c>
      <c r="L15" s="89">
        <v>79541</v>
      </c>
    </row>
    <row r="16" spans="4:12" s="16" customFormat="1" ht="21" thickBot="1">
      <c r="D16" s="22" t="s">
        <v>267</v>
      </c>
      <c r="E16" s="89">
        <v>6148</v>
      </c>
      <c r="F16" s="89">
        <v>77425</v>
      </c>
      <c r="G16" s="89">
        <v>83573</v>
      </c>
      <c r="H16" s="88">
        <v>0</v>
      </c>
      <c r="I16" s="88">
        <v>0</v>
      </c>
      <c r="J16" s="88">
        <v>0</v>
      </c>
      <c r="K16" s="89">
        <v>2350</v>
      </c>
      <c r="L16" s="89">
        <v>85923</v>
      </c>
    </row>
    <row r="17" spans="4:12" s="16" customFormat="1" ht="21" thickBot="1">
      <c r="D17" s="22" t="s">
        <v>268</v>
      </c>
      <c r="E17" s="89">
        <v>6148</v>
      </c>
      <c r="F17" s="89">
        <v>68134</v>
      </c>
      <c r="G17" s="89">
        <v>74282</v>
      </c>
      <c r="H17" s="88">
        <v>0</v>
      </c>
      <c r="I17" s="88">
        <v>0</v>
      </c>
      <c r="J17" s="88">
        <v>0</v>
      </c>
      <c r="K17" s="89">
        <v>2068</v>
      </c>
      <c r="L17" s="89">
        <v>76350</v>
      </c>
    </row>
    <row r="18" spans="4:12" s="16" customFormat="1" ht="21" thickBot="1">
      <c r="D18" s="22" t="s">
        <v>269</v>
      </c>
      <c r="E18" s="88">
        <v>0</v>
      </c>
      <c r="F18" s="88">
        <v>0</v>
      </c>
      <c r="G18" s="88">
        <v>0</v>
      </c>
      <c r="H18" s="89">
        <v>2562</v>
      </c>
      <c r="I18" s="89">
        <v>33786</v>
      </c>
      <c r="J18" s="89">
        <v>36348</v>
      </c>
      <c r="K18" s="89">
        <v>1692</v>
      </c>
      <c r="L18" s="89">
        <v>38040</v>
      </c>
    </row>
    <row r="19" spans="4:12" ht="21" thickBot="1">
      <c r="D19" s="115" t="s">
        <v>29</v>
      </c>
      <c r="E19" s="89"/>
      <c r="F19" s="89"/>
      <c r="G19" s="89"/>
      <c r="H19" s="89"/>
      <c r="I19" s="89"/>
      <c r="J19" s="89"/>
      <c r="K19" s="89"/>
      <c r="L19" s="89"/>
    </row>
    <row r="20" spans="4:12" s="16" customFormat="1" ht="21" thickBot="1">
      <c r="D20" s="22" t="s">
        <v>270</v>
      </c>
      <c r="E20" s="88">
        <v>0</v>
      </c>
      <c r="F20" s="88">
        <v>0</v>
      </c>
      <c r="G20" s="88">
        <v>0</v>
      </c>
      <c r="H20" s="89">
        <v>2562</v>
      </c>
      <c r="I20" s="89">
        <v>31909</v>
      </c>
      <c r="J20" s="89">
        <v>34471</v>
      </c>
      <c r="K20" s="89">
        <v>1598</v>
      </c>
      <c r="L20" s="89">
        <v>36069</v>
      </c>
    </row>
    <row r="21" spans="4:12" s="16" customFormat="1" ht="21" thickBot="1">
      <c r="D21" s="22" t="s">
        <v>274</v>
      </c>
      <c r="E21" s="88">
        <v>0</v>
      </c>
      <c r="F21" s="88">
        <v>0</v>
      </c>
      <c r="G21" s="88">
        <v>0</v>
      </c>
      <c r="H21" s="89">
        <v>5124</v>
      </c>
      <c r="I21" s="89">
        <v>80711</v>
      </c>
      <c r="J21" s="89">
        <v>85835</v>
      </c>
      <c r="K21" s="89">
        <v>4042</v>
      </c>
      <c r="L21" s="89">
        <v>89877</v>
      </c>
    </row>
    <row r="22" spans="4:12" s="16" customFormat="1" ht="21" thickBot="1">
      <c r="D22" s="22" t="s">
        <v>276</v>
      </c>
      <c r="E22" s="89">
        <v>6148</v>
      </c>
      <c r="F22" s="89">
        <v>61940</v>
      </c>
      <c r="G22" s="89">
        <v>68088</v>
      </c>
      <c r="H22" s="89">
        <v>2562</v>
      </c>
      <c r="I22" s="89">
        <v>43171</v>
      </c>
      <c r="J22" s="89">
        <v>45733</v>
      </c>
      <c r="K22" s="89">
        <v>4042</v>
      </c>
      <c r="L22" s="89">
        <v>117863</v>
      </c>
    </row>
    <row r="23" spans="4:12" ht="21" thickBot="1">
      <c r="D23" s="115" t="s">
        <v>36</v>
      </c>
      <c r="E23" s="89"/>
      <c r="F23" s="89"/>
      <c r="G23" s="89"/>
      <c r="H23" s="89"/>
      <c r="I23" s="89"/>
      <c r="J23" s="89"/>
      <c r="K23" s="89"/>
      <c r="L23" s="89"/>
    </row>
    <row r="24" spans="4:12" s="16" customFormat="1" ht="21" thickBot="1">
      <c r="D24" s="22" t="s">
        <v>281</v>
      </c>
      <c r="E24" s="88">
        <v>0</v>
      </c>
      <c r="F24" s="88">
        <v>0</v>
      </c>
      <c r="G24" s="88">
        <v>0</v>
      </c>
      <c r="H24" s="89">
        <v>7686</v>
      </c>
      <c r="I24" s="89">
        <v>103235</v>
      </c>
      <c r="J24" s="89">
        <v>110921</v>
      </c>
      <c r="K24" s="89">
        <v>5170</v>
      </c>
      <c r="L24" s="89">
        <v>116091</v>
      </c>
    </row>
    <row r="25" spans="4:12" s="16" customFormat="1" ht="21" thickBot="1">
      <c r="D25" s="22" t="s">
        <v>284</v>
      </c>
      <c r="E25" s="88">
        <v>0</v>
      </c>
      <c r="F25" s="88">
        <v>0</v>
      </c>
      <c r="G25" s="88">
        <v>0</v>
      </c>
      <c r="H25" s="89">
        <v>5124</v>
      </c>
      <c r="I25" s="89">
        <v>78834</v>
      </c>
      <c r="J25" s="89">
        <v>83958</v>
      </c>
      <c r="K25" s="89">
        <v>3948</v>
      </c>
      <c r="L25" s="89">
        <v>87906</v>
      </c>
    </row>
    <row r="26" spans="4:12" ht="21" thickBot="1">
      <c r="D26" s="115" t="s">
        <v>51</v>
      </c>
      <c r="E26" s="89"/>
      <c r="F26" s="89"/>
      <c r="G26" s="89"/>
      <c r="H26" s="89"/>
      <c r="I26" s="89"/>
      <c r="J26" s="89"/>
      <c r="K26" s="89"/>
      <c r="L26" s="89"/>
    </row>
    <row r="27" spans="4:12" s="16" customFormat="1" ht="21" thickBot="1">
      <c r="D27" s="22" t="s">
        <v>292</v>
      </c>
      <c r="E27" s="88">
        <v>0</v>
      </c>
      <c r="F27" s="88">
        <v>0</v>
      </c>
      <c r="G27" s="88">
        <v>0</v>
      </c>
      <c r="H27" s="89">
        <v>2562</v>
      </c>
      <c r="I27" s="89">
        <v>26278</v>
      </c>
      <c r="J27" s="89">
        <v>28840</v>
      </c>
      <c r="K27" s="89">
        <v>1316</v>
      </c>
      <c r="L27" s="89">
        <v>30156</v>
      </c>
    </row>
    <row r="28" spans="4:12" ht="21" thickBot="1">
      <c r="D28" s="115" t="s">
        <v>57</v>
      </c>
      <c r="E28" s="89"/>
      <c r="F28" s="89"/>
      <c r="G28" s="89"/>
      <c r="H28" s="89"/>
      <c r="I28" s="89"/>
      <c r="J28" s="89"/>
      <c r="K28" s="89"/>
      <c r="L28" s="89"/>
    </row>
    <row r="29" spans="4:12" s="16" customFormat="1" ht="21" thickBot="1">
      <c r="D29" s="22" t="s">
        <v>295</v>
      </c>
      <c r="E29" s="88">
        <v>0</v>
      </c>
      <c r="F29" s="88">
        <v>0</v>
      </c>
      <c r="G29" s="88">
        <v>0</v>
      </c>
      <c r="H29" s="89">
        <v>2562</v>
      </c>
      <c r="I29" s="89">
        <v>39417</v>
      </c>
      <c r="J29" s="89">
        <v>41979</v>
      </c>
      <c r="K29" s="89">
        <v>1974</v>
      </c>
      <c r="L29" s="89">
        <v>43953</v>
      </c>
    </row>
    <row r="30" spans="4:12" s="16" customFormat="1" ht="21" thickBot="1">
      <c r="D30" s="22" t="s">
        <v>296</v>
      </c>
      <c r="E30" s="88">
        <v>0</v>
      </c>
      <c r="F30" s="88">
        <v>0</v>
      </c>
      <c r="G30" s="88">
        <v>0</v>
      </c>
      <c r="H30" s="89">
        <v>2562</v>
      </c>
      <c r="I30" s="89">
        <v>37540</v>
      </c>
      <c r="J30" s="89">
        <v>40102</v>
      </c>
      <c r="K30" s="89">
        <v>1880</v>
      </c>
      <c r="L30" s="89">
        <v>41982</v>
      </c>
    </row>
    <row r="31" spans="4:12" s="16" customFormat="1" ht="21" thickBot="1">
      <c r="D31" s="22" t="s">
        <v>298</v>
      </c>
      <c r="E31" s="88">
        <v>0</v>
      </c>
      <c r="F31" s="88">
        <v>0</v>
      </c>
      <c r="G31" s="88">
        <v>0</v>
      </c>
      <c r="H31" s="89">
        <v>2562</v>
      </c>
      <c r="I31" s="89">
        <v>16893</v>
      </c>
      <c r="J31" s="89">
        <v>19455</v>
      </c>
      <c r="K31" s="88">
        <v>846</v>
      </c>
      <c r="L31" s="89">
        <v>20301</v>
      </c>
    </row>
    <row r="32" spans="4:12" s="16" customFormat="1" ht="21.75" customHeight="1" thickBot="1">
      <c r="D32" s="22" t="s">
        <v>301</v>
      </c>
      <c r="E32" s="88">
        <v>0</v>
      </c>
      <c r="F32" s="88">
        <v>0</v>
      </c>
      <c r="G32" s="88">
        <v>0</v>
      </c>
      <c r="H32" s="89">
        <v>2562</v>
      </c>
      <c r="I32" s="89">
        <v>39417</v>
      </c>
      <c r="J32" s="89">
        <v>41979</v>
      </c>
      <c r="K32" s="89">
        <v>1974</v>
      </c>
      <c r="L32" s="89">
        <v>43953</v>
      </c>
    </row>
    <row r="33" spans="4:12" ht="21" thickBot="1">
      <c r="D33" s="115" t="s">
        <v>302</v>
      </c>
      <c r="E33" s="89"/>
      <c r="F33" s="89"/>
      <c r="G33" s="89"/>
      <c r="H33" s="89"/>
      <c r="I33" s="89"/>
      <c r="J33" s="89"/>
      <c r="K33" s="89"/>
      <c r="L33" s="89"/>
    </row>
    <row r="34" spans="4:12" s="16" customFormat="1" ht="21" thickBot="1">
      <c r="D34" s="22" t="s">
        <v>305</v>
      </c>
      <c r="E34" s="88">
        <v>0</v>
      </c>
      <c r="F34" s="88">
        <v>0</v>
      </c>
      <c r="G34" s="88">
        <v>0</v>
      </c>
      <c r="H34" s="89">
        <v>17934</v>
      </c>
      <c r="I34" s="89">
        <v>290935</v>
      </c>
      <c r="J34" s="89">
        <v>308869</v>
      </c>
      <c r="K34" s="89">
        <v>14570</v>
      </c>
      <c r="L34" s="89">
        <v>323439</v>
      </c>
    </row>
    <row r="35" spans="4:12" s="16" customFormat="1" ht="21" thickBot="1">
      <c r="D35" s="22" t="s">
        <v>307</v>
      </c>
      <c r="E35" s="89">
        <v>6148</v>
      </c>
      <c r="F35" s="89">
        <v>74328</v>
      </c>
      <c r="G35" s="89">
        <v>80476</v>
      </c>
      <c r="H35" s="89">
        <v>7686</v>
      </c>
      <c r="I35" s="89">
        <v>123882</v>
      </c>
      <c r="J35" s="89">
        <v>131568</v>
      </c>
      <c r="K35" s="89">
        <v>8460</v>
      </c>
      <c r="L35" s="89">
        <v>220504</v>
      </c>
    </row>
    <row r="36" spans="4:12" s="16" customFormat="1" ht="21" thickBot="1">
      <c r="D36" s="22" t="s">
        <v>308</v>
      </c>
      <c r="E36" s="88">
        <v>0</v>
      </c>
      <c r="F36" s="88">
        <v>0</v>
      </c>
      <c r="G36" s="88">
        <v>0</v>
      </c>
      <c r="H36" s="89">
        <v>2562</v>
      </c>
      <c r="I36" s="89">
        <v>24401</v>
      </c>
      <c r="J36" s="89">
        <v>26963</v>
      </c>
      <c r="K36" s="89">
        <v>1222</v>
      </c>
      <c r="L36" s="89">
        <v>28185</v>
      </c>
    </row>
    <row r="37" spans="4:12" ht="21" thickBot="1">
      <c r="D37" s="115" t="s">
        <v>310</v>
      </c>
      <c r="E37" s="89"/>
      <c r="F37" s="89"/>
      <c r="G37" s="89"/>
      <c r="H37" s="89"/>
      <c r="I37" s="89"/>
      <c r="J37" s="89"/>
      <c r="K37" s="89"/>
      <c r="L37" s="89"/>
    </row>
    <row r="38" spans="4:12" s="16" customFormat="1" ht="21" thickBot="1">
      <c r="D38" s="22" t="s">
        <v>312</v>
      </c>
      <c r="E38" s="88">
        <v>0</v>
      </c>
      <c r="F38" s="88">
        <v>0</v>
      </c>
      <c r="G38" s="88">
        <v>0</v>
      </c>
      <c r="H38" s="89">
        <v>2562</v>
      </c>
      <c r="I38" s="89">
        <v>45048</v>
      </c>
      <c r="J38" s="89">
        <v>47610</v>
      </c>
      <c r="K38" s="89">
        <v>2256</v>
      </c>
      <c r="L38" s="89">
        <v>49866</v>
      </c>
    </row>
    <row r="39" spans="4:12" s="16" customFormat="1" ht="21" thickBot="1">
      <c r="D39" s="22" t="s">
        <v>313</v>
      </c>
      <c r="E39" s="88">
        <v>0</v>
      </c>
      <c r="F39" s="88">
        <v>0</v>
      </c>
      <c r="G39" s="88">
        <v>0</v>
      </c>
      <c r="H39" s="89">
        <v>5124</v>
      </c>
      <c r="I39" s="89">
        <v>84465</v>
      </c>
      <c r="J39" s="89">
        <v>89589</v>
      </c>
      <c r="K39" s="89">
        <v>4230</v>
      </c>
      <c r="L39" s="89">
        <v>93819</v>
      </c>
    </row>
    <row r="40" spans="4:12" s="16" customFormat="1" ht="21" thickBot="1">
      <c r="D40" s="22" t="s">
        <v>316</v>
      </c>
      <c r="E40" s="89">
        <v>12296</v>
      </c>
      <c r="F40" s="89">
        <v>99104</v>
      </c>
      <c r="G40" s="89">
        <v>111400</v>
      </c>
      <c r="H40" s="88">
        <v>0</v>
      </c>
      <c r="I40" s="88">
        <v>0</v>
      </c>
      <c r="J40" s="88">
        <v>0</v>
      </c>
      <c r="K40" s="89">
        <v>3008</v>
      </c>
      <c r="L40" s="89">
        <v>114408</v>
      </c>
    </row>
    <row r="41" spans="4:12" s="16" customFormat="1" ht="21" thickBot="1">
      <c r="D41" s="22" t="s">
        <v>317</v>
      </c>
      <c r="E41" s="89">
        <v>12296</v>
      </c>
      <c r="F41" s="89">
        <v>142462</v>
      </c>
      <c r="G41" s="89">
        <v>154758</v>
      </c>
      <c r="H41" s="88">
        <v>0</v>
      </c>
      <c r="I41" s="88">
        <v>0</v>
      </c>
      <c r="J41" s="88">
        <v>0</v>
      </c>
      <c r="K41" s="89">
        <v>4324</v>
      </c>
      <c r="L41" s="89">
        <v>159082</v>
      </c>
    </row>
    <row r="42" spans="4:12" ht="21" thickBot="1">
      <c r="D42" s="115" t="s">
        <v>96</v>
      </c>
      <c r="E42" s="89"/>
      <c r="F42" s="89"/>
      <c r="G42" s="89"/>
      <c r="H42" s="89"/>
      <c r="I42" s="89"/>
      <c r="J42" s="89"/>
      <c r="K42" s="89"/>
      <c r="L42" s="89"/>
    </row>
    <row r="43" spans="4:12" s="16" customFormat="1" ht="21" thickBot="1">
      <c r="D43" s="22" t="s">
        <v>326</v>
      </c>
      <c r="E43" s="89">
        <v>12296</v>
      </c>
      <c r="F43" s="89">
        <v>133171</v>
      </c>
      <c r="G43" s="89">
        <v>145467</v>
      </c>
      <c r="H43" s="88">
        <v>0</v>
      </c>
      <c r="I43" s="88">
        <v>0</v>
      </c>
      <c r="J43" s="88">
        <v>0</v>
      </c>
      <c r="K43" s="89">
        <v>4042</v>
      </c>
      <c r="L43" s="89">
        <v>149509</v>
      </c>
    </row>
    <row r="44" spans="4:12" s="16" customFormat="1" ht="21" thickBot="1">
      <c r="D44" s="22" t="s">
        <v>330</v>
      </c>
      <c r="E44" s="88">
        <v>0</v>
      </c>
      <c r="F44" s="88">
        <v>0</v>
      </c>
      <c r="G44" s="88">
        <v>0</v>
      </c>
      <c r="H44" s="89">
        <v>2562</v>
      </c>
      <c r="I44" s="89">
        <v>28155</v>
      </c>
      <c r="J44" s="89">
        <v>30717</v>
      </c>
      <c r="K44" s="89">
        <v>1410</v>
      </c>
      <c r="L44" s="89">
        <v>32127</v>
      </c>
    </row>
    <row r="45" spans="4:12" s="16" customFormat="1" ht="21" thickBot="1">
      <c r="D45" s="22" t="s">
        <v>331</v>
      </c>
      <c r="E45" s="88">
        <v>0</v>
      </c>
      <c r="F45" s="88">
        <v>0</v>
      </c>
      <c r="G45" s="88">
        <v>0</v>
      </c>
      <c r="H45" s="89">
        <v>2562</v>
      </c>
      <c r="I45" s="89">
        <v>43171</v>
      </c>
      <c r="J45" s="89">
        <v>45733</v>
      </c>
      <c r="K45" s="89">
        <v>2162</v>
      </c>
      <c r="L45" s="89">
        <v>47895</v>
      </c>
    </row>
    <row r="46" spans="4:12" ht="21" thickBot="1">
      <c r="D46" s="115" t="s">
        <v>105</v>
      </c>
      <c r="E46" s="89"/>
      <c r="F46" s="89"/>
      <c r="G46" s="89"/>
      <c r="H46" s="89"/>
      <c r="I46" s="89"/>
      <c r="J46" s="89"/>
      <c r="K46" s="89"/>
      <c r="L46" s="89"/>
    </row>
    <row r="47" spans="4:12" s="16" customFormat="1" ht="21" thickBot="1">
      <c r="D47" s="22" t="s">
        <v>334</v>
      </c>
      <c r="E47" s="89">
        <v>12296</v>
      </c>
      <c r="F47" s="89">
        <v>102201</v>
      </c>
      <c r="G47" s="89">
        <v>114497</v>
      </c>
      <c r="H47" s="88">
        <v>0</v>
      </c>
      <c r="I47" s="88">
        <v>0</v>
      </c>
      <c r="J47" s="88">
        <v>0</v>
      </c>
      <c r="K47" s="89">
        <v>3102</v>
      </c>
      <c r="L47" s="89">
        <v>117599</v>
      </c>
    </row>
    <row r="48" spans="4:12" s="16" customFormat="1" ht="21" thickBot="1">
      <c r="D48" s="22" t="s">
        <v>339</v>
      </c>
      <c r="E48" s="88">
        <v>0</v>
      </c>
      <c r="F48" s="88">
        <v>0</v>
      </c>
      <c r="G48" s="88">
        <v>0</v>
      </c>
      <c r="H48" s="89">
        <v>2562</v>
      </c>
      <c r="I48" s="89">
        <v>31909</v>
      </c>
      <c r="J48" s="89">
        <v>34471</v>
      </c>
      <c r="K48" s="89">
        <v>1598</v>
      </c>
      <c r="L48" s="89">
        <v>36069</v>
      </c>
    </row>
    <row r="49" spans="4:12" s="16" customFormat="1" ht="21" thickBot="1">
      <c r="D49" s="22" t="s">
        <v>341</v>
      </c>
      <c r="E49" s="89">
        <v>6148</v>
      </c>
      <c r="F49" s="89">
        <v>68134</v>
      </c>
      <c r="G49" s="89">
        <v>74282</v>
      </c>
      <c r="H49" s="89">
        <v>2562</v>
      </c>
      <c r="I49" s="89">
        <v>39417</v>
      </c>
      <c r="J49" s="89">
        <v>41979</v>
      </c>
      <c r="K49" s="89">
        <v>4042</v>
      </c>
      <c r="L49" s="89">
        <v>120303</v>
      </c>
    </row>
    <row r="50" spans="4:12" s="16" customFormat="1" ht="21" thickBot="1">
      <c r="D50" s="22" t="s">
        <v>342</v>
      </c>
      <c r="E50" s="88">
        <v>0</v>
      </c>
      <c r="F50" s="88">
        <v>0</v>
      </c>
      <c r="G50" s="88">
        <v>0</v>
      </c>
      <c r="H50" s="89">
        <v>5124</v>
      </c>
      <c r="I50" s="89">
        <v>76957</v>
      </c>
      <c r="J50" s="89">
        <v>82081</v>
      </c>
      <c r="K50" s="89">
        <v>3854</v>
      </c>
      <c r="L50" s="89">
        <v>85935</v>
      </c>
    </row>
    <row r="51" spans="4:12" ht="21" thickBot="1">
      <c r="D51" s="115" t="s">
        <v>123</v>
      </c>
      <c r="E51" s="89"/>
      <c r="F51" s="89"/>
      <c r="G51" s="89"/>
      <c r="H51" s="89"/>
      <c r="I51" s="89"/>
      <c r="J51" s="89"/>
      <c r="K51" s="89"/>
      <c r="L51" s="89"/>
    </row>
    <row r="52" spans="4:12" s="16" customFormat="1" ht="21" thickBot="1">
      <c r="D52" s="22" t="s">
        <v>344</v>
      </c>
      <c r="E52" s="88">
        <v>0</v>
      </c>
      <c r="F52" s="88">
        <v>0</v>
      </c>
      <c r="G52" s="88">
        <v>0</v>
      </c>
      <c r="H52" s="89">
        <v>10248</v>
      </c>
      <c r="I52" s="89">
        <v>146406</v>
      </c>
      <c r="J52" s="89">
        <v>156654</v>
      </c>
      <c r="K52" s="89">
        <v>7332</v>
      </c>
      <c r="L52" s="89">
        <v>163986</v>
      </c>
    </row>
    <row r="53" spans="4:12" s="16" customFormat="1" ht="21" thickBot="1">
      <c r="D53" s="22" t="s">
        <v>345</v>
      </c>
      <c r="E53" s="88">
        <v>0</v>
      </c>
      <c r="F53" s="88">
        <v>0</v>
      </c>
      <c r="G53" s="88">
        <v>0</v>
      </c>
      <c r="H53" s="89">
        <v>2562</v>
      </c>
      <c r="I53" s="89">
        <v>35663</v>
      </c>
      <c r="J53" s="89">
        <v>38225</v>
      </c>
      <c r="K53" s="89">
        <v>1786</v>
      </c>
      <c r="L53" s="89">
        <v>40011</v>
      </c>
    </row>
    <row r="54" spans="4:12" s="16" customFormat="1" ht="21" thickBot="1">
      <c r="D54" s="22" t="s">
        <v>351</v>
      </c>
      <c r="E54" s="88">
        <v>0</v>
      </c>
      <c r="F54" s="88">
        <v>0</v>
      </c>
      <c r="G54" s="88">
        <v>0</v>
      </c>
      <c r="H54" s="89">
        <v>7686</v>
      </c>
      <c r="I54" s="89">
        <v>127636</v>
      </c>
      <c r="J54" s="89">
        <v>135322</v>
      </c>
      <c r="K54" s="89">
        <v>6392</v>
      </c>
      <c r="L54" s="89">
        <v>141714</v>
      </c>
    </row>
    <row r="55" spans="4:12" s="16" customFormat="1" ht="21" thickBot="1">
      <c r="D55" s="22" t="s">
        <v>352</v>
      </c>
      <c r="E55" s="88">
        <v>0</v>
      </c>
      <c r="F55" s="88">
        <v>0</v>
      </c>
      <c r="G55" s="88">
        <v>0</v>
      </c>
      <c r="H55" s="89">
        <v>5124</v>
      </c>
      <c r="I55" s="89">
        <v>54433</v>
      </c>
      <c r="J55" s="89">
        <v>59557</v>
      </c>
      <c r="K55" s="89">
        <v>2726</v>
      </c>
      <c r="L55" s="89">
        <v>62283</v>
      </c>
    </row>
    <row r="56" spans="4:12" s="16" customFormat="1" ht="21" thickBot="1">
      <c r="D56" s="22" t="s">
        <v>353</v>
      </c>
      <c r="E56" s="88">
        <v>0</v>
      </c>
      <c r="F56" s="88">
        <v>0</v>
      </c>
      <c r="G56" s="88">
        <v>0</v>
      </c>
      <c r="H56" s="89">
        <v>7686</v>
      </c>
      <c r="I56" s="89">
        <v>140775</v>
      </c>
      <c r="J56" s="89">
        <v>148461</v>
      </c>
      <c r="K56" s="89">
        <v>7050</v>
      </c>
      <c r="L56" s="89">
        <v>155511</v>
      </c>
    </row>
    <row r="57" spans="4:12" ht="21" thickBot="1">
      <c r="D57" s="115" t="s">
        <v>143</v>
      </c>
      <c r="E57" s="89"/>
      <c r="F57" s="89"/>
      <c r="G57" s="89"/>
      <c r="H57" s="89"/>
      <c r="I57" s="89"/>
      <c r="J57" s="89"/>
      <c r="K57" s="89"/>
      <c r="L57" s="89"/>
    </row>
    <row r="58" spans="4:12" s="16" customFormat="1" ht="21" thickBot="1">
      <c r="D58" s="22" t="s">
        <v>354</v>
      </c>
      <c r="E58" s="88">
        <v>0</v>
      </c>
      <c r="F58" s="88">
        <v>0</v>
      </c>
      <c r="G58" s="88">
        <v>0</v>
      </c>
      <c r="H58" s="89">
        <v>2562</v>
      </c>
      <c r="I58" s="89">
        <v>24401</v>
      </c>
      <c r="J58" s="89">
        <v>26963</v>
      </c>
      <c r="K58" s="89">
        <v>1222</v>
      </c>
      <c r="L58" s="89">
        <v>28185</v>
      </c>
    </row>
    <row r="59" spans="4:12" s="16" customFormat="1" ht="21" thickBot="1">
      <c r="D59" s="22" t="s">
        <v>355</v>
      </c>
      <c r="E59" s="88">
        <v>0</v>
      </c>
      <c r="F59" s="88">
        <v>0</v>
      </c>
      <c r="G59" s="88">
        <v>0</v>
      </c>
      <c r="H59" s="89">
        <v>2562</v>
      </c>
      <c r="I59" s="89">
        <v>41294</v>
      </c>
      <c r="J59" s="89">
        <v>43856</v>
      </c>
      <c r="K59" s="89">
        <v>2068</v>
      </c>
      <c r="L59" s="89">
        <v>45924</v>
      </c>
    </row>
    <row r="60" spans="4:12" s="16" customFormat="1" ht="21" thickBot="1">
      <c r="D60" s="22" t="s">
        <v>357</v>
      </c>
      <c r="E60" s="89">
        <v>6148</v>
      </c>
      <c r="F60" s="89">
        <v>71231</v>
      </c>
      <c r="G60" s="89">
        <v>77379</v>
      </c>
      <c r="H60" s="88">
        <v>0</v>
      </c>
      <c r="I60" s="88">
        <v>0</v>
      </c>
      <c r="J60" s="88">
        <v>0</v>
      </c>
      <c r="K60" s="89">
        <v>2162</v>
      </c>
      <c r="L60" s="89">
        <v>79541</v>
      </c>
    </row>
    <row r="61" spans="4:12" s="16" customFormat="1" ht="21" thickBot="1">
      <c r="D61" s="22" t="s">
        <v>361</v>
      </c>
      <c r="E61" s="89">
        <v>12296</v>
      </c>
      <c r="F61" s="89">
        <v>68134</v>
      </c>
      <c r="G61" s="89">
        <v>80430</v>
      </c>
      <c r="H61" s="88">
        <v>0</v>
      </c>
      <c r="I61" s="88">
        <v>0</v>
      </c>
      <c r="J61" s="88">
        <v>0</v>
      </c>
      <c r="K61" s="89">
        <v>2068</v>
      </c>
      <c r="L61" s="89">
        <v>82498</v>
      </c>
    </row>
    <row r="62" spans="4:12" ht="21" thickBot="1">
      <c r="D62" s="115" t="s">
        <v>156</v>
      </c>
      <c r="E62" s="89"/>
      <c r="F62" s="89"/>
      <c r="G62" s="89"/>
      <c r="H62" s="89"/>
      <c r="I62" s="89"/>
      <c r="J62" s="89"/>
      <c r="K62" s="89"/>
      <c r="L62" s="89"/>
    </row>
    <row r="63" spans="4:12" s="16" customFormat="1" ht="21" thickBot="1">
      <c r="D63" s="22" t="s">
        <v>363</v>
      </c>
      <c r="E63" s="88">
        <v>0</v>
      </c>
      <c r="F63" s="88">
        <v>0</v>
      </c>
      <c r="G63" s="88">
        <v>0</v>
      </c>
      <c r="H63" s="89">
        <v>2562</v>
      </c>
      <c r="I63" s="89">
        <v>24401</v>
      </c>
      <c r="J63" s="89">
        <v>26963</v>
      </c>
      <c r="K63" s="89">
        <v>1222</v>
      </c>
      <c r="L63" s="89">
        <v>28185</v>
      </c>
    </row>
    <row r="64" spans="4:12" s="16" customFormat="1" ht="21" thickBot="1">
      <c r="D64" s="22" t="s">
        <v>364</v>
      </c>
      <c r="E64" s="89">
        <v>6148</v>
      </c>
      <c r="F64" s="89">
        <v>77425</v>
      </c>
      <c r="G64" s="89">
        <v>83573</v>
      </c>
      <c r="H64" s="88">
        <v>0</v>
      </c>
      <c r="I64" s="88">
        <v>0</v>
      </c>
      <c r="J64" s="88">
        <v>0</v>
      </c>
      <c r="K64" s="89">
        <v>2350</v>
      </c>
      <c r="L64" s="89">
        <v>85923</v>
      </c>
    </row>
    <row r="65" spans="4:12" ht="21" thickBot="1">
      <c r="D65" s="115" t="s">
        <v>163</v>
      </c>
      <c r="E65" s="89"/>
      <c r="F65" s="89"/>
      <c r="G65" s="89"/>
      <c r="H65" s="89"/>
      <c r="I65" s="89"/>
      <c r="J65" s="89"/>
      <c r="K65" s="89"/>
      <c r="L65" s="89"/>
    </row>
    <row r="66" spans="4:12" s="16" customFormat="1" ht="21" thickBot="1">
      <c r="D66" s="22" t="s">
        <v>370</v>
      </c>
      <c r="E66" s="88">
        <v>0</v>
      </c>
      <c r="F66" s="88">
        <v>0</v>
      </c>
      <c r="G66" s="88">
        <v>0</v>
      </c>
      <c r="H66" s="89">
        <v>10248</v>
      </c>
      <c r="I66" s="89">
        <v>163299</v>
      </c>
      <c r="J66" s="89">
        <v>173547</v>
      </c>
      <c r="K66" s="89">
        <v>8178</v>
      </c>
      <c r="L66" s="89">
        <v>181725</v>
      </c>
    </row>
    <row r="67" spans="4:12" ht="21" thickBot="1">
      <c r="D67" s="115" t="s">
        <v>169</v>
      </c>
      <c r="E67" s="88">
        <v>0</v>
      </c>
      <c r="F67" s="88">
        <v>0</v>
      </c>
      <c r="G67" s="88">
        <v>0</v>
      </c>
      <c r="H67" s="89">
        <v>5124</v>
      </c>
      <c r="I67" s="89">
        <v>67572</v>
      </c>
      <c r="J67" s="89">
        <v>72696</v>
      </c>
      <c r="K67" s="89">
        <v>3384</v>
      </c>
      <c r="L67" s="89">
        <v>76080</v>
      </c>
    </row>
    <row r="68" spans="4:12" s="16" customFormat="1" ht="21" thickBot="1">
      <c r="D68" s="22" t="s">
        <v>379</v>
      </c>
      <c r="E68" s="88">
        <v>0</v>
      </c>
      <c r="F68" s="88">
        <v>0</v>
      </c>
      <c r="G68" s="88">
        <v>0</v>
      </c>
      <c r="H68" s="89">
        <v>2562</v>
      </c>
      <c r="I68" s="89">
        <v>30032</v>
      </c>
      <c r="J68" s="89">
        <v>32594</v>
      </c>
      <c r="K68" s="89">
        <v>1504</v>
      </c>
      <c r="L68" s="89">
        <v>34098</v>
      </c>
    </row>
    <row r="69" spans="4:12" s="16" customFormat="1" ht="21" thickBot="1">
      <c r="D69" s="22" t="s">
        <v>472</v>
      </c>
      <c r="E69" s="88">
        <v>0</v>
      </c>
      <c r="F69" s="88">
        <v>0</v>
      </c>
      <c r="G69" s="116"/>
      <c r="H69" s="89">
        <v>2562</v>
      </c>
      <c r="I69" s="89">
        <v>37540</v>
      </c>
      <c r="J69" s="89">
        <v>40102</v>
      </c>
      <c r="K69" s="89">
        <v>1880</v>
      </c>
      <c r="L69" s="89">
        <v>41982</v>
      </c>
    </row>
    <row r="70" spans="4:12" ht="21" thickBot="1">
      <c r="D70" s="115" t="s">
        <v>177</v>
      </c>
      <c r="E70" s="89"/>
      <c r="F70" s="89"/>
      <c r="G70" s="89"/>
      <c r="H70" s="89"/>
      <c r="I70" s="89"/>
      <c r="J70" s="89"/>
      <c r="K70" s="89"/>
      <c r="L70" s="89"/>
    </row>
    <row r="71" spans="4:12" s="16" customFormat="1" ht="21" thickBot="1">
      <c r="D71" s="22" t="s">
        <v>382</v>
      </c>
      <c r="E71" s="89">
        <v>6148</v>
      </c>
      <c r="F71" s="89">
        <v>71231</v>
      </c>
      <c r="G71" s="89">
        <v>77379</v>
      </c>
      <c r="H71" s="88">
        <v>0</v>
      </c>
      <c r="I71" s="88">
        <v>0</v>
      </c>
      <c r="J71" s="88">
        <v>0</v>
      </c>
      <c r="K71" s="89">
        <v>2162</v>
      </c>
      <c r="L71" s="89">
        <v>79541</v>
      </c>
    </row>
    <row r="72" spans="4:12" s="16" customFormat="1" ht="21" thickBot="1">
      <c r="D72" s="22" t="s">
        <v>455</v>
      </c>
      <c r="E72" s="88">
        <v>0</v>
      </c>
      <c r="F72" s="88">
        <v>0</v>
      </c>
      <c r="G72" s="88">
        <v>0</v>
      </c>
      <c r="H72" s="89">
        <v>2562</v>
      </c>
      <c r="I72" s="89">
        <v>43171</v>
      </c>
      <c r="J72" s="89">
        <v>45733</v>
      </c>
      <c r="K72" s="89">
        <v>2162</v>
      </c>
      <c r="L72" s="89">
        <v>47895</v>
      </c>
    </row>
    <row r="73" spans="4:12" s="16" customFormat="1" ht="21" thickBot="1">
      <c r="D73" s="22" t="s">
        <v>388</v>
      </c>
      <c r="E73" s="88">
        <v>0</v>
      </c>
      <c r="F73" s="88">
        <v>0</v>
      </c>
      <c r="G73" s="88">
        <v>0</v>
      </c>
      <c r="H73" s="89">
        <v>2562</v>
      </c>
      <c r="I73" s="89">
        <v>26278</v>
      </c>
      <c r="J73" s="89">
        <v>28840</v>
      </c>
      <c r="K73" s="89">
        <v>1316</v>
      </c>
      <c r="L73" s="89">
        <v>30156</v>
      </c>
    </row>
    <row r="74" spans="4:12" ht="21" thickBot="1">
      <c r="D74" s="115" t="s">
        <v>185</v>
      </c>
      <c r="E74" s="89"/>
      <c r="F74" s="89"/>
      <c r="G74" s="89"/>
      <c r="H74" s="89"/>
      <c r="I74" s="89"/>
      <c r="J74" s="89"/>
      <c r="K74" s="89"/>
      <c r="L74" s="89"/>
    </row>
    <row r="75" spans="4:12" s="16" customFormat="1" ht="21" thickBot="1">
      <c r="D75" s="22" t="s">
        <v>390</v>
      </c>
      <c r="E75" s="88">
        <v>0</v>
      </c>
      <c r="F75" s="88">
        <v>0</v>
      </c>
      <c r="G75" s="88">
        <v>0</v>
      </c>
      <c r="H75" s="89">
        <v>2562</v>
      </c>
      <c r="I75" s="89">
        <v>24401</v>
      </c>
      <c r="J75" s="89">
        <v>26963</v>
      </c>
      <c r="K75" s="89">
        <v>1222</v>
      </c>
      <c r="L75" s="89">
        <v>28185</v>
      </c>
    </row>
    <row r="76" spans="4:12" s="16" customFormat="1" ht="21" thickBot="1">
      <c r="D76" s="22" t="s">
        <v>392</v>
      </c>
      <c r="E76" s="88">
        <v>0</v>
      </c>
      <c r="F76" s="88">
        <v>0</v>
      </c>
      <c r="G76" s="88">
        <v>0</v>
      </c>
      <c r="H76" s="89">
        <v>2562</v>
      </c>
      <c r="I76" s="89">
        <v>28155</v>
      </c>
      <c r="J76" s="89">
        <v>30717</v>
      </c>
      <c r="K76" s="89">
        <v>1410</v>
      </c>
      <c r="L76" s="89">
        <v>32127</v>
      </c>
    </row>
    <row r="77" spans="4:12" s="16" customFormat="1" ht="21" thickBot="1">
      <c r="D77" s="22" t="s">
        <v>394</v>
      </c>
      <c r="E77" s="88">
        <v>0</v>
      </c>
      <c r="F77" s="88">
        <v>0</v>
      </c>
      <c r="G77" s="88">
        <v>0</v>
      </c>
      <c r="H77" s="89">
        <v>2562</v>
      </c>
      <c r="I77" s="89">
        <v>28155</v>
      </c>
      <c r="J77" s="89">
        <v>30717</v>
      </c>
      <c r="K77" s="89">
        <v>1410</v>
      </c>
      <c r="L77" s="89">
        <v>32127</v>
      </c>
    </row>
    <row r="78" spans="4:12" s="16" customFormat="1" ht="21" thickBot="1">
      <c r="D78" s="22" t="s">
        <v>398</v>
      </c>
      <c r="E78" s="88">
        <v>0</v>
      </c>
      <c r="F78" s="88">
        <v>0</v>
      </c>
      <c r="G78" s="88">
        <v>0</v>
      </c>
      <c r="H78" s="89">
        <v>2562</v>
      </c>
      <c r="I78" s="89">
        <v>31909</v>
      </c>
      <c r="J78" s="89">
        <v>34471</v>
      </c>
      <c r="K78" s="89">
        <v>1598</v>
      </c>
      <c r="L78" s="89">
        <v>36069</v>
      </c>
    </row>
    <row r="79" spans="4:12" ht="21" thickBot="1">
      <c r="D79" s="115" t="s">
        <v>197</v>
      </c>
      <c r="E79" s="89"/>
      <c r="F79" s="89"/>
      <c r="G79" s="89"/>
      <c r="H79" s="89"/>
      <c r="I79" s="89"/>
      <c r="J79" s="89"/>
      <c r="K79" s="89"/>
      <c r="L79" s="89"/>
    </row>
    <row r="80" spans="4:12" s="16" customFormat="1" ht="21" thickBot="1">
      <c r="D80" s="22" t="s">
        <v>471</v>
      </c>
      <c r="E80" s="88">
        <v>0</v>
      </c>
      <c r="F80" s="88">
        <v>0</v>
      </c>
      <c r="G80" s="88">
        <v>0</v>
      </c>
      <c r="H80" s="89">
        <v>2562</v>
      </c>
      <c r="I80" s="89">
        <v>41294</v>
      </c>
      <c r="J80" s="89">
        <v>43856</v>
      </c>
      <c r="K80" s="89">
        <v>2068</v>
      </c>
      <c r="L80" s="89">
        <v>45924</v>
      </c>
    </row>
    <row r="81" spans="4:12" s="16" customFormat="1" ht="21" thickBot="1">
      <c r="D81" s="22" t="s">
        <v>456</v>
      </c>
      <c r="E81" s="88">
        <v>0</v>
      </c>
      <c r="F81" s="88">
        <v>0</v>
      </c>
      <c r="G81" s="88">
        <v>0</v>
      </c>
      <c r="H81" s="89">
        <v>2562</v>
      </c>
      <c r="I81" s="89">
        <v>20647</v>
      </c>
      <c r="J81" s="89">
        <v>23209</v>
      </c>
      <c r="K81" s="89">
        <v>1034</v>
      </c>
      <c r="L81" s="89">
        <v>24243</v>
      </c>
    </row>
    <row r="82" spans="4:12" s="16" customFormat="1" ht="21" thickBot="1">
      <c r="D82" s="22" t="s">
        <v>401</v>
      </c>
      <c r="E82" s="88">
        <v>0</v>
      </c>
      <c r="F82" s="88">
        <v>0</v>
      </c>
      <c r="G82" s="88">
        <v>0</v>
      </c>
      <c r="H82" s="89">
        <v>2562</v>
      </c>
      <c r="I82" s="89">
        <v>39417</v>
      </c>
      <c r="J82" s="89">
        <v>41979</v>
      </c>
      <c r="K82" s="89">
        <v>1974</v>
      </c>
      <c r="L82" s="89">
        <v>43953</v>
      </c>
    </row>
    <row r="83" spans="4:12" s="16" customFormat="1" ht="21" thickBot="1">
      <c r="D83" s="22" t="s">
        <v>403</v>
      </c>
      <c r="E83" s="88">
        <v>0</v>
      </c>
      <c r="F83" s="88">
        <v>0</v>
      </c>
      <c r="G83" s="88">
        <v>0</v>
      </c>
      <c r="H83" s="89">
        <v>2562</v>
      </c>
      <c r="I83" s="89">
        <v>35663</v>
      </c>
      <c r="J83" s="89">
        <v>38225</v>
      </c>
      <c r="K83" s="89">
        <v>1786</v>
      </c>
      <c r="L83" s="89">
        <v>40011</v>
      </c>
    </row>
    <row r="84" spans="4:12" s="16" customFormat="1" ht="21" thickBot="1">
      <c r="D84" s="22" t="s">
        <v>457</v>
      </c>
      <c r="E84" s="88">
        <v>0</v>
      </c>
      <c r="F84" s="88">
        <v>0</v>
      </c>
      <c r="G84" s="88">
        <v>0</v>
      </c>
      <c r="H84" s="89">
        <v>2562</v>
      </c>
      <c r="I84" s="89">
        <v>20647</v>
      </c>
      <c r="J84" s="89">
        <v>23209</v>
      </c>
      <c r="K84" s="89">
        <v>1034</v>
      </c>
      <c r="L84" s="89">
        <v>24243</v>
      </c>
    </row>
    <row r="85" spans="4:12" ht="21" thickBot="1">
      <c r="D85" s="115" t="s">
        <v>206</v>
      </c>
      <c r="E85" s="89"/>
      <c r="F85" s="89"/>
      <c r="G85" s="89"/>
      <c r="H85" s="89"/>
      <c r="I85" s="89"/>
      <c r="J85" s="89"/>
      <c r="K85" s="89"/>
      <c r="L85" s="89"/>
    </row>
    <row r="86" spans="4:12" s="16" customFormat="1" ht="21" thickBot="1">
      <c r="D86" s="22" t="s">
        <v>408</v>
      </c>
      <c r="E86" s="88">
        <v>0</v>
      </c>
      <c r="F86" s="88">
        <v>0</v>
      </c>
      <c r="G86" s="88">
        <v>0</v>
      </c>
      <c r="H86" s="89">
        <v>2562</v>
      </c>
      <c r="I86" s="89">
        <v>46925</v>
      </c>
      <c r="J86" s="89">
        <v>49487</v>
      </c>
      <c r="K86" s="89">
        <v>2350</v>
      </c>
      <c r="L86" s="89">
        <v>51837</v>
      </c>
    </row>
    <row r="87" spans="4:12" s="16" customFormat="1" ht="21" thickBot="1">
      <c r="D87" s="22" t="s">
        <v>409</v>
      </c>
      <c r="E87" s="88">
        <v>0</v>
      </c>
      <c r="F87" s="88">
        <v>0</v>
      </c>
      <c r="G87" s="88">
        <v>0</v>
      </c>
      <c r="H87" s="89">
        <v>10248</v>
      </c>
      <c r="I87" s="89">
        <v>137021</v>
      </c>
      <c r="J87" s="89">
        <v>147269</v>
      </c>
      <c r="K87" s="89">
        <v>6862</v>
      </c>
      <c r="L87" s="89">
        <v>154131</v>
      </c>
    </row>
    <row r="88" spans="4:12" ht="21" thickBot="1">
      <c r="D88" s="115" t="s">
        <v>215</v>
      </c>
      <c r="E88" s="89"/>
      <c r="F88" s="89"/>
      <c r="G88" s="89"/>
      <c r="H88" s="89"/>
      <c r="I88" s="89"/>
      <c r="J88" s="89"/>
      <c r="K88" s="89"/>
      <c r="L88" s="89"/>
    </row>
    <row r="89" spans="4:12" s="16" customFormat="1" ht="21" thickBot="1">
      <c r="D89" s="22" t="s">
        <v>415</v>
      </c>
      <c r="E89" s="88">
        <v>0</v>
      </c>
      <c r="F89" s="88">
        <v>0</v>
      </c>
      <c r="G89" s="88">
        <v>0</v>
      </c>
      <c r="H89" s="89">
        <v>5124</v>
      </c>
      <c r="I89" s="89">
        <v>84465</v>
      </c>
      <c r="J89" s="89">
        <v>89589</v>
      </c>
      <c r="K89" s="89">
        <v>4230</v>
      </c>
      <c r="L89" s="89">
        <v>93819</v>
      </c>
    </row>
    <row r="90" spans="4:12" s="16" customFormat="1" ht="21" thickBot="1">
      <c r="D90" s="22" t="s">
        <v>417</v>
      </c>
      <c r="E90" s="88">
        <v>0</v>
      </c>
      <c r="F90" s="88">
        <v>0</v>
      </c>
      <c r="G90" s="88">
        <v>0</v>
      </c>
      <c r="H90" s="89">
        <v>2562</v>
      </c>
      <c r="I90" s="89">
        <v>39417</v>
      </c>
      <c r="J90" s="89">
        <v>41979</v>
      </c>
      <c r="K90" s="89">
        <v>1974</v>
      </c>
      <c r="L90" s="89">
        <v>43953</v>
      </c>
    </row>
    <row r="91" spans="4:12" ht="21" thickBot="1">
      <c r="D91" s="115" t="s">
        <v>220</v>
      </c>
      <c r="E91" s="89"/>
      <c r="F91" s="89"/>
      <c r="G91" s="89"/>
      <c r="H91" s="89"/>
      <c r="I91" s="89"/>
      <c r="J91" s="89"/>
      <c r="K91" s="89"/>
      <c r="L91" s="89"/>
    </row>
    <row r="92" spans="4:12" s="16" customFormat="1" ht="21" thickBot="1">
      <c r="D92" s="22" t="s">
        <v>421</v>
      </c>
      <c r="E92" s="89">
        <v>6148</v>
      </c>
      <c r="F92" s="89">
        <v>71231</v>
      </c>
      <c r="G92" s="89">
        <v>77379</v>
      </c>
      <c r="H92" s="89">
        <v>2562</v>
      </c>
      <c r="I92" s="89">
        <v>41294</v>
      </c>
      <c r="J92" s="89">
        <v>43856</v>
      </c>
      <c r="K92" s="89">
        <v>4230</v>
      </c>
      <c r="L92" s="89">
        <v>125465</v>
      </c>
    </row>
    <row r="93" spans="4:12" s="16" customFormat="1" ht="21" thickBot="1">
      <c r="D93" s="22" t="s">
        <v>422</v>
      </c>
      <c r="E93" s="88">
        <v>0</v>
      </c>
      <c r="F93" s="88">
        <v>0</v>
      </c>
      <c r="G93" s="88">
        <v>0</v>
      </c>
      <c r="H93" s="89">
        <v>7686</v>
      </c>
      <c r="I93" s="89">
        <v>129513</v>
      </c>
      <c r="J93" s="89">
        <v>137199</v>
      </c>
      <c r="K93" s="89">
        <v>6486</v>
      </c>
      <c r="L93" s="89">
        <v>143685</v>
      </c>
    </row>
    <row r="94" spans="4:12" ht="21.75" customHeight="1" thickBot="1">
      <c r="D94" s="115" t="s">
        <v>227</v>
      </c>
      <c r="E94" s="89"/>
      <c r="F94" s="89"/>
      <c r="G94" s="89"/>
      <c r="H94" s="89"/>
      <c r="I94" s="89"/>
      <c r="J94" s="89"/>
      <c r="K94" s="89"/>
      <c r="L94" s="89"/>
    </row>
    <row r="95" spans="4:12" s="16" customFormat="1" ht="21" thickBot="1">
      <c r="D95" s="22" t="s">
        <v>425</v>
      </c>
      <c r="E95" s="88">
        <v>0</v>
      </c>
      <c r="F95" s="88">
        <v>0</v>
      </c>
      <c r="G95" s="88">
        <v>0</v>
      </c>
      <c r="H95" s="89">
        <v>5124</v>
      </c>
      <c r="I95" s="89">
        <v>60064</v>
      </c>
      <c r="J95" s="89">
        <v>65188</v>
      </c>
      <c r="K95" s="89">
        <v>3008</v>
      </c>
      <c r="L95" s="89">
        <v>68196</v>
      </c>
    </row>
    <row r="96" spans="4:12" s="16" customFormat="1" ht="21" thickBot="1">
      <c r="D96" s="22" t="s">
        <v>429</v>
      </c>
      <c r="E96" s="89">
        <v>12296</v>
      </c>
      <c r="F96" s="89">
        <v>133171</v>
      </c>
      <c r="G96" s="89">
        <v>145467</v>
      </c>
      <c r="H96" s="89">
        <v>2562</v>
      </c>
      <c r="I96" s="89">
        <v>50679</v>
      </c>
      <c r="J96" s="89">
        <v>53241</v>
      </c>
      <c r="K96" s="89">
        <v>6580</v>
      </c>
      <c r="L96" s="89">
        <v>205288</v>
      </c>
    </row>
    <row r="97" spans="4:12" s="16" customFormat="1" ht="21" thickBot="1">
      <c r="D97" s="22" t="s">
        <v>430</v>
      </c>
      <c r="E97" s="88">
        <v>0</v>
      </c>
      <c r="F97" s="88">
        <v>0</v>
      </c>
      <c r="G97" s="88">
        <v>0</v>
      </c>
      <c r="H97" s="89">
        <v>5124</v>
      </c>
      <c r="I97" s="89">
        <v>63818</v>
      </c>
      <c r="J97" s="89">
        <v>68942</v>
      </c>
      <c r="K97" s="89">
        <v>3196</v>
      </c>
      <c r="L97" s="89">
        <v>72138</v>
      </c>
    </row>
  </sheetData>
  <sheetProtection/>
  <mergeCells count="3">
    <mergeCell ref="D5:L5"/>
    <mergeCell ref="E6:G6"/>
    <mergeCell ref="H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7:R19"/>
  <sheetViews>
    <sheetView zoomScale="80" zoomScaleNormal="80" zoomScalePageLayoutView="0" workbookViewId="0" topLeftCell="A1">
      <selection activeCell="E31" sqref="E31"/>
    </sheetView>
  </sheetViews>
  <sheetFormatPr defaultColWidth="9.140625" defaultRowHeight="15"/>
  <cols>
    <col min="1" max="6" width="9.140625" style="1" customWidth="1"/>
    <col min="7" max="7" width="25.421875" style="1" customWidth="1"/>
    <col min="8" max="8" width="10.421875" style="1" customWidth="1"/>
    <col min="9" max="9" width="13.00390625" style="1" customWidth="1"/>
    <col min="10" max="10" width="17.140625" style="1" customWidth="1"/>
    <col min="11" max="11" width="11.00390625" style="1" customWidth="1"/>
    <col min="12" max="12" width="11.421875" style="1" customWidth="1"/>
    <col min="13" max="13" width="12.28125" style="1" bestFit="1" customWidth="1"/>
    <col min="14" max="14" width="15.421875" style="1" customWidth="1"/>
    <col min="15" max="15" width="18.8515625" style="1" customWidth="1"/>
    <col min="16" max="16" width="14.28125" style="1" customWidth="1"/>
    <col min="17" max="17" width="13.7109375" style="1" customWidth="1"/>
    <col min="18" max="18" width="9.8515625" style="1" customWidth="1"/>
    <col min="19" max="19" width="10.421875" style="1" customWidth="1"/>
    <col min="20" max="20" width="11.00390625" style="1" customWidth="1"/>
    <col min="21" max="21" width="21.57421875" style="1" customWidth="1"/>
    <col min="22" max="22" width="10.421875" style="1" customWidth="1"/>
    <col min="23" max="23" width="10.28125" style="1" customWidth="1"/>
    <col min="24" max="24" width="10.8515625" style="1" customWidth="1"/>
    <col min="25" max="26" width="10.421875" style="1" customWidth="1"/>
    <col min="27" max="27" width="13.8515625" style="1" bestFit="1" customWidth="1"/>
    <col min="28" max="28" width="12.57421875" style="1" customWidth="1"/>
    <col min="29" max="29" width="10.421875" style="1" customWidth="1"/>
    <col min="30" max="30" width="10.8515625" style="1" customWidth="1"/>
    <col min="31" max="32" width="9.140625" style="1" customWidth="1"/>
    <col min="33" max="33" width="13.57421875" style="1" bestFit="1" customWidth="1"/>
    <col min="34" max="36" width="13.57421875" style="1" customWidth="1"/>
    <col min="37" max="37" width="16.140625" style="1" customWidth="1"/>
    <col min="38" max="40" width="9.140625" style="1" customWidth="1"/>
    <col min="41" max="41" width="20.140625" style="1" customWidth="1"/>
    <col min="42" max="42" width="11.28125" style="1" customWidth="1"/>
    <col min="43" max="43" width="10.7109375" style="1" customWidth="1"/>
    <col min="44" max="44" width="12.140625" style="1" customWidth="1"/>
    <col min="45" max="45" width="13.00390625" style="1" customWidth="1"/>
    <col min="46" max="46" width="12.140625" style="1" customWidth="1"/>
    <col min="47" max="47" width="9.140625" style="1" customWidth="1"/>
    <col min="48" max="48" width="12.421875" style="1" customWidth="1"/>
    <col min="49" max="49" width="11.57421875" style="1" customWidth="1"/>
    <col min="50" max="50" width="11.28125" style="1" customWidth="1"/>
    <col min="51" max="51" width="11.140625" style="1" customWidth="1"/>
    <col min="52" max="52" width="11.00390625" style="1" customWidth="1"/>
    <col min="53" max="53" width="11.8515625" style="1" customWidth="1"/>
    <col min="54" max="54" width="9.140625" style="1" customWidth="1"/>
    <col min="55" max="55" width="10.28125" style="1" customWidth="1"/>
    <col min="56" max="56" width="10.57421875" style="1" customWidth="1"/>
    <col min="57" max="57" width="14.140625" style="1" customWidth="1"/>
    <col min="58" max="58" width="11.00390625" style="1" customWidth="1"/>
    <col min="59" max="59" width="15.00390625" style="1" customWidth="1"/>
    <col min="60" max="60" width="13.00390625" style="1" customWidth="1"/>
    <col min="61" max="61" width="14.140625" style="1" customWidth="1"/>
    <col min="62" max="62" width="13.28125" style="1" customWidth="1"/>
    <col min="63" max="16384" width="9.140625" style="1" customWidth="1"/>
  </cols>
  <sheetData>
    <row r="7" spans="7:18" ht="15.75">
      <c r="G7" s="211" t="s">
        <v>527</v>
      </c>
      <c r="H7" s="211"/>
      <c r="I7" s="211"/>
      <c r="J7" s="211"/>
      <c r="K7"/>
      <c r="L7"/>
      <c r="M7"/>
      <c r="N7"/>
      <c r="O7"/>
      <c r="P7"/>
      <c r="Q7"/>
      <c r="R7"/>
    </row>
    <row r="8" spans="7:18" ht="16.5" thickBot="1">
      <c r="G8"/>
      <c r="H8"/>
      <c r="I8"/>
      <c r="J8"/>
      <c r="K8"/>
      <c r="L8"/>
      <c r="M8"/>
      <c r="N8"/>
      <c r="O8"/>
      <c r="P8"/>
      <c r="Q8"/>
      <c r="R8"/>
    </row>
    <row r="9" spans="7:18" ht="16.5" thickBot="1">
      <c r="G9" s="156"/>
      <c r="H9" s="212" t="s">
        <v>528</v>
      </c>
      <c r="I9" s="213"/>
      <c r="J9" s="213"/>
      <c r="K9" s="214"/>
      <c r="L9" s="215" t="s">
        <v>529</v>
      </c>
      <c r="M9" s="213"/>
      <c r="N9" s="213"/>
      <c r="O9" s="213"/>
      <c r="P9" s="214"/>
      <c r="Q9" s="157"/>
      <c r="R9"/>
    </row>
    <row r="10" spans="7:18" ht="15.75">
      <c r="G10" s="158" t="s">
        <v>254</v>
      </c>
      <c r="H10" s="159">
        <v>0.985</v>
      </c>
      <c r="I10" s="155">
        <v>1</v>
      </c>
      <c r="J10" s="155">
        <v>1</v>
      </c>
      <c r="K10" s="160" t="s">
        <v>469</v>
      </c>
      <c r="L10" s="161" t="s">
        <v>530</v>
      </c>
      <c r="M10" s="161" t="s">
        <v>454</v>
      </c>
      <c r="N10" s="161" t="s">
        <v>531</v>
      </c>
      <c r="O10" s="161" t="s">
        <v>532</v>
      </c>
      <c r="P10" s="161" t="s">
        <v>259</v>
      </c>
      <c r="Q10" s="161"/>
      <c r="R10"/>
    </row>
    <row r="11" spans="7:18" ht="15.75">
      <c r="G11" s="158" t="s">
        <v>256</v>
      </c>
      <c r="H11" s="161" t="s">
        <v>533</v>
      </c>
      <c r="I11" s="161" t="s">
        <v>533</v>
      </c>
      <c r="J11" s="161" t="s">
        <v>533</v>
      </c>
      <c r="K11" s="160" t="s">
        <v>486</v>
      </c>
      <c r="L11" s="161" t="s">
        <v>534</v>
      </c>
      <c r="M11" s="161" t="s">
        <v>535</v>
      </c>
      <c r="N11" s="161" t="s">
        <v>0</v>
      </c>
      <c r="O11" s="161" t="s">
        <v>536</v>
      </c>
      <c r="P11" s="161"/>
      <c r="Q11" s="161" t="s">
        <v>13</v>
      </c>
      <c r="R11"/>
    </row>
    <row r="12" spans="7:18" ht="16.5" thickBot="1">
      <c r="G12" s="162"/>
      <c r="H12" s="161" t="s">
        <v>537</v>
      </c>
      <c r="I12" s="161" t="s">
        <v>258</v>
      </c>
      <c r="J12" s="161" t="s">
        <v>239</v>
      </c>
      <c r="K12" s="160" t="s">
        <v>528</v>
      </c>
      <c r="L12" s="163" t="s">
        <v>538</v>
      </c>
      <c r="M12" s="163" t="s">
        <v>539</v>
      </c>
      <c r="N12" s="163" t="s">
        <v>251</v>
      </c>
      <c r="O12" s="163" t="s">
        <v>540</v>
      </c>
      <c r="P12" s="163"/>
      <c r="Q12" s="163" t="s">
        <v>575</v>
      </c>
      <c r="R12"/>
    </row>
    <row r="13" spans="7:18" ht="16.5" thickBot="1">
      <c r="G13" s="125" t="s">
        <v>66</v>
      </c>
      <c r="H13" s="126"/>
      <c r="I13" s="127"/>
      <c r="J13" s="127"/>
      <c r="K13" s="122"/>
      <c r="L13" s="128"/>
      <c r="M13" s="128"/>
      <c r="N13" s="128"/>
      <c r="O13" s="123"/>
      <c r="P13" s="123"/>
      <c r="Q13" s="123"/>
      <c r="R13"/>
    </row>
    <row r="14" spans="7:18" ht="16.5" thickBot="1">
      <c r="G14" s="129" t="s">
        <v>434</v>
      </c>
      <c r="H14" s="130">
        <v>1397878</v>
      </c>
      <c r="I14" s="131">
        <v>288439</v>
      </c>
      <c r="J14" s="131">
        <v>50630</v>
      </c>
      <c r="K14" s="132">
        <v>1736947</v>
      </c>
      <c r="L14" s="133">
        <v>3390</v>
      </c>
      <c r="M14" s="133">
        <v>16850</v>
      </c>
      <c r="N14" s="133">
        <v>10575</v>
      </c>
      <c r="O14" s="132">
        <v>14590</v>
      </c>
      <c r="P14" s="133">
        <v>29319</v>
      </c>
      <c r="Q14" s="132">
        <v>1811671</v>
      </c>
      <c r="R14"/>
    </row>
    <row r="15" spans="7:18" ht="16.5" thickBot="1">
      <c r="G15" s="125" t="s">
        <v>143</v>
      </c>
      <c r="H15" s="124"/>
      <c r="I15" s="134"/>
      <c r="J15" s="134"/>
      <c r="K15" s="134"/>
      <c r="L15" s="135">
        <v>0</v>
      </c>
      <c r="M15" s="135"/>
      <c r="N15" s="135"/>
      <c r="O15" s="134"/>
      <c r="P15" s="134"/>
      <c r="Q15" s="134"/>
      <c r="R15"/>
    </row>
    <row r="16" spans="7:18" ht="16.5" thickBot="1">
      <c r="G16" s="129" t="s">
        <v>435</v>
      </c>
      <c r="H16" s="130">
        <v>1430924</v>
      </c>
      <c r="I16" s="131">
        <v>322373</v>
      </c>
      <c r="J16" s="131">
        <v>50630</v>
      </c>
      <c r="K16" s="23">
        <v>1803927</v>
      </c>
      <c r="L16" s="131">
        <v>0</v>
      </c>
      <c r="M16" s="131">
        <v>16250</v>
      </c>
      <c r="N16" s="131">
        <v>10825</v>
      </c>
      <c r="O16" s="23">
        <v>14890</v>
      </c>
      <c r="P16" s="131">
        <v>28275</v>
      </c>
      <c r="Q16" s="23">
        <v>1874167</v>
      </c>
      <c r="R16"/>
    </row>
    <row r="17" spans="7:18" ht="16.5" thickBot="1">
      <c r="G17" s="125" t="s">
        <v>185</v>
      </c>
      <c r="H17" s="124"/>
      <c r="I17" s="134"/>
      <c r="J17" s="134"/>
      <c r="K17" s="134"/>
      <c r="L17" s="135"/>
      <c r="M17" s="135"/>
      <c r="N17" s="135"/>
      <c r="O17" s="134"/>
      <c r="P17" s="134"/>
      <c r="Q17" s="134"/>
      <c r="R17"/>
    </row>
    <row r="18" spans="7:18" ht="16.5" thickBot="1">
      <c r="G18" s="129" t="s">
        <v>437</v>
      </c>
      <c r="H18" s="130">
        <v>1754782</v>
      </c>
      <c r="I18" s="131">
        <v>424175</v>
      </c>
      <c r="J18" s="131">
        <v>50630</v>
      </c>
      <c r="K18" s="23">
        <v>2229587</v>
      </c>
      <c r="L18" s="131">
        <v>127125</v>
      </c>
      <c r="M18" s="131">
        <v>16850</v>
      </c>
      <c r="N18" s="131">
        <v>13275</v>
      </c>
      <c r="O18" s="23">
        <v>17830</v>
      </c>
      <c r="P18" s="131">
        <v>35844</v>
      </c>
      <c r="Q18" s="23">
        <v>2440511</v>
      </c>
      <c r="R18"/>
    </row>
    <row r="19" spans="7:18" ht="15.75">
      <c r="G19"/>
      <c r="H19" s="87"/>
      <c r="I19" s="87"/>
      <c r="J19" s="87"/>
      <c r="K19"/>
      <c r="L19" s="87"/>
      <c r="M19" s="87"/>
      <c r="N19" s="87"/>
      <c r="O19"/>
      <c r="P19" s="87"/>
      <c r="Q19"/>
      <c r="R19"/>
    </row>
  </sheetData>
  <sheetProtection/>
  <mergeCells count="3">
    <mergeCell ref="G7:J7"/>
    <mergeCell ref="H9:K9"/>
    <mergeCell ref="L9:P9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E1:Q245"/>
  <sheetViews>
    <sheetView zoomScalePageLayoutView="0" workbookViewId="0" topLeftCell="A13">
      <selection activeCell="D11" sqref="D11"/>
    </sheetView>
  </sheetViews>
  <sheetFormatPr defaultColWidth="8.8515625" defaultRowHeight="15"/>
  <cols>
    <col min="1" max="3" width="8.8515625" style="17" customWidth="1"/>
    <col min="4" max="4" width="15.8515625" style="17" customWidth="1"/>
    <col min="5" max="5" width="21.8515625" style="17" customWidth="1"/>
    <col min="6" max="6" width="10.28125" style="17" hidden="1" customWidth="1"/>
    <col min="7" max="7" width="15.00390625" style="17" hidden="1" customWidth="1"/>
    <col min="8" max="8" width="17.140625" style="17" hidden="1" customWidth="1"/>
    <col min="9" max="9" width="9.8515625" style="17" hidden="1" customWidth="1"/>
    <col min="10" max="11" width="9.8515625" style="18" customWidth="1"/>
    <col min="12" max="12" width="15.28125" style="17" customWidth="1"/>
    <col min="13" max="13" width="9.00390625" style="17" hidden="1" customWidth="1"/>
    <col min="14" max="14" width="10.421875" style="17" hidden="1" customWidth="1"/>
    <col min="15" max="15" width="9.00390625" style="17" hidden="1" customWidth="1"/>
    <col min="16" max="16" width="11.421875" style="17" hidden="1" customWidth="1"/>
    <col min="17" max="17" width="12.28125" style="19" customWidth="1"/>
    <col min="18" max="16384" width="8.8515625" style="17" customWidth="1"/>
  </cols>
  <sheetData>
    <row r="1" spans="5:6" ht="15.75">
      <c r="E1" s="167" t="s">
        <v>576</v>
      </c>
      <c r="F1" s="167"/>
    </row>
    <row r="2" spans="5:6" ht="15.75" customHeight="1">
      <c r="E2" s="168" t="s">
        <v>577</v>
      </c>
      <c r="F2" s="168"/>
    </row>
    <row r="3" spans="5:17" ht="15">
      <c r="E3" s="165" t="s">
        <v>254</v>
      </c>
      <c r="F3" s="165"/>
      <c r="G3" s="165" t="s">
        <v>236</v>
      </c>
      <c r="H3" s="165"/>
      <c r="I3" s="165" t="s">
        <v>236</v>
      </c>
      <c r="J3" s="165"/>
      <c r="K3" s="165"/>
      <c r="L3" s="165" t="s">
        <v>254</v>
      </c>
      <c r="M3" s="165"/>
      <c r="N3" s="165" t="s">
        <v>236</v>
      </c>
      <c r="O3" s="165"/>
      <c r="P3" s="165" t="s">
        <v>236</v>
      </c>
      <c r="Q3" s="164"/>
    </row>
    <row r="4" spans="5:17" ht="15">
      <c r="E4" s="165" t="s">
        <v>432</v>
      </c>
      <c r="F4" s="165" t="s">
        <v>485</v>
      </c>
      <c r="G4" s="165" t="s">
        <v>486</v>
      </c>
      <c r="H4" s="165" t="s">
        <v>487</v>
      </c>
      <c r="I4" s="165" t="s">
        <v>486</v>
      </c>
      <c r="J4" s="165"/>
      <c r="K4" s="165"/>
      <c r="L4" s="165" t="s">
        <v>256</v>
      </c>
      <c r="M4" s="165" t="s">
        <v>485</v>
      </c>
      <c r="N4" s="165" t="s">
        <v>486</v>
      </c>
      <c r="O4" s="165" t="s">
        <v>487</v>
      </c>
      <c r="P4" s="165" t="s">
        <v>486</v>
      </c>
      <c r="Q4" s="164"/>
    </row>
    <row r="5" spans="5:17" ht="26.25" customHeight="1">
      <c r="E5" s="165"/>
      <c r="F5" s="165" t="s">
        <v>488</v>
      </c>
      <c r="G5" s="165" t="s">
        <v>485</v>
      </c>
      <c r="H5" s="165" t="s">
        <v>488</v>
      </c>
      <c r="I5" s="165" t="s">
        <v>490</v>
      </c>
      <c r="J5" s="165"/>
      <c r="K5" s="165"/>
      <c r="L5" s="165"/>
      <c r="M5" s="165" t="s">
        <v>489</v>
      </c>
      <c r="N5" s="165" t="s">
        <v>485</v>
      </c>
      <c r="O5" s="165" t="s">
        <v>489</v>
      </c>
      <c r="P5" s="165" t="s">
        <v>490</v>
      </c>
      <c r="Q5" s="164"/>
    </row>
    <row r="6" spans="5:17" ht="15">
      <c r="E6" s="166" t="s">
        <v>18</v>
      </c>
      <c r="F6" s="166">
        <f>F7</f>
        <v>14</v>
      </c>
      <c r="G6" s="166">
        <f>G7</f>
        <v>6930</v>
      </c>
      <c r="H6" s="166">
        <f>H7</f>
        <v>14</v>
      </c>
      <c r="I6" s="166">
        <f>I7</f>
        <v>52486</v>
      </c>
      <c r="J6" s="166">
        <f>J7</f>
        <v>59416</v>
      </c>
      <c r="K6" s="166"/>
      <c r="L6" s="166" t="s">
        <v>18</v>
      </c>
      <c r="M6" s="166">
        <f>M7</f>
        <v>28</v>
      </c>
      <c r="N6" s="166">
        <f>N7</f>
        <v>13860</v>
      </c>
      <c r="O6" s="166">
        <f>O7</f>
        <v>28</v>
      </c>
      <c r="P6" s="166">
        <f>P7</f>
        <v>104972</v>
      </c>
      <c r="Q6" s="166">
        <f>Q7</f>
        <v>118832</v>
      </c>
    </row>
    <row r="7" spans="5:17" ht="15">
      <c r="E7" s="164" t="s">
        <v>19</v>
      </c>
      <c r="F7" s="164">
        <v>14</v>
      </c>
      <c r="G7" s="164">
        <f>F7*495</f>
        <v>6930</v>
      </c>
      <c r="H7" s="164">
        <v>14</v>
      </c>
      <c r="I7" s="164">
        <f>H7*3749</f>
        <v>52486</v>
      </c>
      <c r="J7" s="166">
        <f aca="true" t="shared" si="0" ref="J7:J70">G7+I7</f>
        <v>59416</v>
      </c>
      <c r="K7" s="166"/>
      <c r="L7" s="164" t="s">
        <v>261</v>
      </c>
      <c r="M7" s="164">
        <v>28</v>
      </c>
      <c r="N7" s="164">
        <f>M7*495</f>
        <v>13860</v>
      </c>
      <c r="O7" s="164">
        <v>28</v>
      </c>
      <c r="P7" s="164">
        <f>O7*3749</f>
        <v>104972</v>
      </c>
      <c r="Q7" s="166">
        <f aca="true" t="shared" si="1" ref="Q7:Q70">N7+P7</f>
        <v>118832</v>
      </c>
    </row>
    <row r="8" spans="5:17" ht="15">
      <c r="E8" s="166" t="s">
        <v>20</v>
      </c>
      <c r="F8" s="166">
        <f>SUM(F9:F16)</f>
        <v>43</v>
      </c>
      <c r="G8" s="166">
        <f>SUM(G9:G16)</f>
        <v>21285</v>
      </c>
      <c r="H8" s="166">
        <f>SUM(H9:H16)</f>
        <v>37</v>
      </c>
      <c r="I8" s="166">
        <f>SUM(I9:I16)</f>
        <v>138713</v>
      </c>
      <c r="J8" s="166">
        <f t="shared" si="0"/>
        <v>159998</v>
      </c>
      <c r="K8" s="166"/>
      <c r="L8" s="166" t="s">
        <v>20</v>
      </c>
      <c r="M8" s="166">
        <f>SUM(M9:M16)</f>
        <v>110</v>
      </c>
      <c r="N8" s="166">
        <f>SUM(N9:N16)</f>
        <v>54450</v>
      </c>
      <c r="O8" s="166">
        <f>SUM(O9:O16)</f>
        <v>110</v>
      </c>
      <c r="P8" s="166">
        <f>SUM(P9:P16)</f>
        <v>412390</v>
      </c>
      <c r="Q8" s="166">
        <f t="shared" si="1"/>
        <v>466840</v>
      </c>
    </row>
    <row r="9" spans="5:17" ht="15">
      <c r="E9" s="164" t="s">
        <v>21</v>
      </c>
      <c r="F9" s="164"/>
      <c r="G9" s="164">
        <f aca="true" t="shared" si="2" ref="G9:G16">F9*495</f>
        <v>0</v>
      </c>
      <c r="H9" s="164"/>
      <c r="I9" s="164">
        <f aca="true" t="shared" si="3" ref="I9:I16">H9*3749</f>
        <v>0</v>
      </c>
      <c r="J9" s="166">
        <f t="shared" si="0"/>
        <v>0</v>
      </c>
      <c r="K9" s="166"/>
      <c r="L9" s="164" t="s">
        <v>262</v>
      </c>
      <c r="M9" s="164">
        <v>15</v>
      </c>
      <c r="N9" s="164">
        <f aca="true" t="shared" si="4" ref="N9:N16">M9*495</f>
        <v>7425</v>
      </c>
      <c r="O9" s="164">
        <v>15</v>
      </c>
      <c r="P9" s="164">
        <f aca="true" t="shared" si="5" ref="P9:P16">O9*3749</f>
        <v>56235</v>
      </c>
      <c r="Q9" s="166">
        <f t="shared" si="1"/>
        <v>63660</v>
      </c>
    </row>
    <row r="10" spans="5:17" ht="15">
      <c r="E10" s="164" t="s">
        <v>22</v>
      </c>
      <c r="F10" s="164"/>
      <c r="G10" s="164">
        <f t="shared" si="2"/>
        <v>0</v>
      </c>
      <c r="H10" s="164"/>
      <c r="I10" s="164">
        <f t="shared" si="3"/>
        <v>0</v>
      </c>
      <c r="J10" s="166">
        <f t="shared" si="0"/>
        <v>0</v>
      </c>
      <c r="K10" s="166"/>
      <c r="L10" s="164" t="s">
        <v>263</v>
      </c>
      <c r="M10" s="164"/>
      <c r="N10" s="164">
        <f t="shared" si="4"/>
        <v>0</v>
      </c>
      <c r="O10" s="164"/>
      <c r="P10" s="164">
        <f t="shared" si="5"/>
        <v>0</v>
      </c>
      <c r="Q10" s="166">
        <f t="shared" si="1"/>
        <v>0</v>
      </c>
    </row>
    <row r="11" spans="5:17" ht="15">
      <c r="E11" s="164" t="s">
        <v>23</v>
      </c>
      <c r="F11" s="164">
        <v>13</v>
      </c>
      <c r="G11" s="164">
        <f t="shared" si="2"/>
        <v>6435</v>
      </c>
      <c r="H11" s="164">
        <v>13</v>
      </c>
      <c r="I11" s="164">
        <f t="shared" si="3"/>
        <v>48737</v>
      </c>
      <c r="J11" s="166">
        <f t="shared" si="0"/>
        <v>55172</v>
      </c>
      <c r="K11" s="166"/>
      <c r="L11" s="164" t="s">
        <v>264</v>
      </c>
      <c r="M11" s="164">
        <v>15</v>
      </c>
      <c r="N11" s="164">
        <f t="shared" si="4"/>
        <v>7425</v>
      </c>
      <c r="O11" s="164">
        <v>15</v>
      </c>
      <c r="P11" s="164">
        <f t="shared" si="5"/>
        <v>56235</v>
      </c>
      <c r="Q11" s="166">
        <f t="shared" si="1"/>
        <v>63660</v>
      </c>
    </row>
    <row r="12" spans="5:17" ht="15">
      <c r="E12" s="164" t="s">
        <v>24</v>
      </c>
      <c r="F12" s="164">
        <v>5</v>
      </c>
      <c r="G12" s="164">
        <f t="shared" si="2"/>
        <v>2475</v>
      </c>
      <c r="H12" s="164"/>
      <c r="I12" s="164">
        <f t="shared" si="3"/>
        <v>0</v>
      </c>
      <c r="J12" s="166">
        <f t="shared" si="0"/>
        <v>2475</v>
      </c>
      <c r="K12" s="166"/>
      <c r="L12" s="164" t="s">
        <v>265</v>
      </c>
      <c r="M12" s="164">
        <v>14</v>
      </c>
      <c r="N12" s="164">
        <f t="shared" si="4"/>
        <v>6930</v>
      </c>
      <c r="O12" s="164">
        <v>14</v>
      </c>
      <c r="P12" s="164">
        <f t="shared" si="5"/>
        <v>52486</v>
      </c>
      <c r="Q12" s="166">
        <f t="shared" si="1"/>
        <v>59416</v>
      </c>
    </row>
    <row r="13" spans="5:17" ht="15">
      <c r="E13" s="164" t="s">
        <v>25</v>
      </c>
      <c r="F13" s="164">
        <v>3</v>
      </c>
      <c r="G13" s="164">
        <f t="shared" si="2"/>
        <v>1485</v>
      </c>
      <c r="H13" s="164">
        <v>3</v>
      </c>
      <c r="I13" s="164">
        <f t="shared" si="3"/>
        <v>11247</v>
      </c>
      <c r="J13" s="166">
        <f t="shared" si="0"/>
        <v>12732</v>
      </c>
      <c r="K13" s="166"/>
      <c r="L13" s="164" t="s">
        <v>266</v>
      </c>
      <c r="M13" s="164">
        <v>16</v>
      </c>
      <c r="N13" s="164">
        <f t="shared" si="4"/>
        <v>7920</v>
      </c>
      <c r="O13" s="164">
        <v>16</v>
      </c>
      <c r="P13" s="164">
        <f t="shared" si="5"/>
        <v>59984</v>
      </c>
      <c r="Q13" s="166">
        <f t="shared" si="1"/>
        <v>67904</v>
      </c>
    </row>
    <row r="14" spans="5:17" ht="15">
      <c r="E14" s="164" t="s">
        <v>26</v>
      </c>
      <c r="F14" s="164">
        <v>6</v>
      </c>
      <c r="G14" s="164">
        <f t="shared" si="2"/>
        <v>2970</v>
      </c>
      <c r="H14" s="164">
        <v>6</v>
      </c>
      <c r="I14" s="164">
        <f t="shared" si="3"/>
        <v>22494</v>
      </c>
      <c r="J14" s="166">
        <f t="shared" si="0"/>
        <v>25464</v>
      </c>
      <c r="K14" s="166"/>
      <c r="L14" s="164" t="s">
        <v>267</v>
      </c>
      <c r="M14" s="164">
        <v>19</v>
      </c>
      <c r="N14" s="164">
        <f t="shared" si="4"/>
        <v>9405</v>
      </c>
      <c r="O14" s="164">
        <v>19</v>
      </c>
      <c r="P14" s="164">
        <f t="shared" si="5"/>
        <v>71231</v>
      </c>
      <c r="Q14" s="166">
        <f t="shared" si="1"/>
        <v>80636</v>
      </c>
    </row>
    <row r="15" spans="5:17" ht="15">
      <c r="E15" s="164" t="s">
        <v>27</v>
      </c>
      <c r="F15" s="164">
        <v>15</v>
      </c>
      <c r="G15" s="164">
        <f t="shared" si="2"/>
        <v>7425</v>
      </c>
      <c r="H15" s="164">
        <v>15</v>
      </c>
      <c r="I15" s="164">
        <f t="shared" si="3"/>
        <v>56235</v>
      </c>
      <c r="J15" s="166">
        <f t="shared" si="0"/>
        <v>63660</v>
      </c>
      <c r="K15" s="166"/>
      <c r="L15" s="164" t="s">
        <v>268</v>
      </c>
      <c r="M15" s="164">
        <v>17</v>
      </c>
      <c r="N15" s="164">
        <f t="shared" si="4"/>
        <v>8415</v>
      </c>
      <c r="O15" s="164">
        <v>17</v>
      </c>
      <c r="P15" s="164">
        <f t="shared" si="5"/>
        <v>63733</v>
      </c>
      <c r="Q15" s="166">
        <f t="shared" si="1"/>
        <v>72148</v>
      </c>
    </row>
    <row r="16" spans="5:17" ht="15">
      <c r="E16" s="164" t="s">
        <v>28</v>
      </c>
      <c r="F16" s="164">
        <v>1</v>
      </c>
      <c r="G16" s="164">
        <f t="shared" si="2"/>
        <v>495</v>
      </c>
      <c r="H16" s="164"/>
      <c r="I16" s="164">
        <f t="shared" si="3"/>
        <v>0</v>
      </c>
      <c r="J16" s="166">
        <f t="shared" si="0"/>
        <v>495</v>
      </c>
      <c r="K16" s="166"/>
      <c r="L16" s="164" t="s">
        <v>269</v>
      </c>
      <c r="M16" s="164">
        <v>14</v>
      </c>
      <c r="N16" s="164">
        <f t="shared" si="4"/>
        <v>6930</v>
      </c>
      <c r="O16" s="164">
        <v>14</v>
      </c>
      <c r="P16" s="164">
        <f t="shared" si="5"/>
        <v>52486</v>
      </c>
      <c r="Q16" s="166">
        <f t="shared" si="1"/>
        <v>59416</v>
      </c>
    </row>
    <row r="17" spans="5:17" ht="15">
      <c r="E17" s="166" t="s">
        <v>29</v>
      </c>
      <c r="F17" s="166">
        <f>SUM(F18:F24)</f>
        <v>55</v>
      </c>
      <c r="G17" s="166">
        <f>SUM(G18:G24)</f>
        <v>27225</v>
      </c>
      <c r="H17" s="166">
        <f>SUM(H18:H24)</f>
        <v>52</v>
      </c>
      <c r="I17" s="166">
        <f>SUM(I18:I24)</f>
        <v>194948</v>
      </c>
      <c r="J17" s="166">
        <f t="shared" si="0"/>
        <v>222173</v>
      </c>
      <c r="K17" s="166"/>
      <c r="L17" s="166" t="s">
        <v>29</v>
      </c>
      <c r="M17" s="166">
        <f>SUM(M18:M24)</f>
        <v>110</v>
      </c>
      <c r="N17" s="166">
        <f>SUM(N18:N24)</f>
        <v>54450</v>
      </c>
      <c r="O17" s="166">
        <f>SUM(O18:O24)</f>
        <v>105</v>
      </c>
      <c r="P17" s="166">
        <f>SUM(P18:P24)</f>
        <v>393645</v>
      </c>
      <c r="Q17" s="166">
        <f t="shared" si="1"/>
        <v>448095</v>
      </c>
    </row>
    <row r="18" spans="5:17" ht="15">
      <c r="E18" s="164" t="s">
        <v>30</v>
      </c>
      <c r="F18" s="164">
        <v>3</v>
      </c>
      <c r="G18" s="164">
        <f aca="true" t="shared" si="6" ref="G18:G24">F18*495</f>
        <v>1485</v>
      </c>
      <c r="H18" s="164"/>
      <c r="I18" s="164">
        <f aca="true" t="shared" si="7" ref="I18:I24">H18*3749</f>
        <v>0</v>
      </c>
      <c r="J18" s="166">
        <f t="shared" si="0"/>
        <v>1485</v>
      </c>
      <c r="K18" s="166"/>
      <c r="L18" s="164" t="s">
        <v>270</v>
      </c>
      <c r="M18" s="164"/>
      <c r="N18" s="164">
        <f aca="true" t="shared" si="8" ref="N18:N24">M18*495</f>
        <v>0</v>
      </c>
      <c r="O18" s="164"/>
      <c r="P18" s="164">
        <f aca="true" t="shared" si="9" ref="P18:P24">O18*3749</f>
        <v>0</v>
      </c>
      <c r="Q18" s="166">
        <f t="shared" si="1"/>
        <v>0</v>
      </c>
    </row>
    <row r="19" spans="5:17" ht="15">
      <c r="E19" s="164" t="s">
        <v>31</v>
      </c>
      <c r="F19" s="164"/>
      <c r="G19" s="164">
        <f t="shared" si="6"/>
        <v>0</v>
      </c>
      <c r="H19" s="164"/>
      <c r="I19" s="164">
        <f t="shared" si="7"/>
        <v>0</v>
      </c>
      <c r="J19" s="166">
        <f t="shared" si="0"/>
        <v>0</v>
      </c>
      <c r="K19" s="166"/>
      <c r="L19" s="164" t="s">
        <v>271</v>
      </c>
      <c r="M19" s="164"/>
      <c r="N19" s="164">
        <f t="shared" si="8"/>
        <v>0</v>
      </c>
      <c r="O19" s="164"/>
      <c r="P19" s="164">
        <f t="shared" si="9"/>
        <v>0</v>
      </c>
      <c r="Q19" s="166">
        <f t="shared" si="1"/>
        <v>0</v>
      </c>
    </row>
    <row r="20" spans="5:17" ht="15">
      <c r="E20" s="164" t="s">
        <v>32</v>
      </c>
      <c r="F20" s="164">
        <v>9</v>
      </c>
      <c r="G20" s="164">
        <f t="shared" si="6"/>
        <v>4455</v>
      </c>
      <c r="H20" s="164">
        <v>9</v>
      </c>
      <c r="I20" s="164">
        <f t="shared" si="7"/>
        <v>33741</v>
      </c>
      <c r="J20" s="166">
        <f t="shared" si="0"/>
        <v>38196</v>
      </c>
      <c r="K20" s="166"/>
      <c r="L20" s="164" t="s">
        <v>272</v>
      </c>
      <c r="M20" s="164">
        <v>3</v>
      </c>
      <c r="N20" s="164">
        <f t="shared" si="8"/>
        <v>1485</v>
      </c>
      <c r="O20" s="164">
        <v>3</v>
      </c>
      <c r="P20" s="164">
        <f t="shared" si="9"/>
        <v>11247</v>
      </c>
      <c r="Q20" s="166">
        <f t="shared" si="1"/>
        <v>12732</v>
      </c>
    </row>
    <row r="21" spans="5:17" ht="15">
      <c r="E21" s="164" t="s">
        <v>33</v>
      </c>
      <c r="F21" s="164">
        <v>7</v>
      </c>
      <c r="G21" s="164">
        <f t="shared" si="6"/>
        <v>3465</v>
      </c>
      <c r="H21" s="164">
        <v>7</v>
      </c>
      <c r="I21" s="164">
        <f t="shared" si="7"/>
        <v>26243</v>
      </c>
      <c r="J21" s="166">
        <f t="shared" si="0"/>
        <v>29708</v>
      </c>
      <c r="K21" s="166"/>
      <c r="L21" s="164" t="s">
        <v>273</v>
      </c>
      <c r="M21" s="164">
        <v>5</v>
      </c>
      <c r="N21" s="164">
        <f t="shared" si="8"/>
        <v>2475</v>
      </c>
      <c r="O21" s="164"/>
      <c r="P21" s="164">
        <f t="shared" si="9"/>
        <v>0</v>
      </c>
      <c r="Q21" s="166">
        <f t="shared" si="1"/>
        <v>2475</v>
      </c>
    </row>
    <row r="22" spans="5:17" ht="15">
      <c r="E22" s="164" t="s">
        <v>34</v>
      </c>
      <c r="F22" s="164">
        <v>17</v>
      </c>
      <c r="G22" s="164">
        <f t="shared" si="6"/>
        <v>8415</v>
      </c>
      <c r="H22" s="164">
        <v>17</v>
      </c>
      <c r="I22" s="164">
        <f t="shared" si="7"/>
        <v>63733</v>
      </c>
      <c r="J22" s="166">
        <f t="shared" si="0"/>
        <v>72148</v>
      </c>
      <c r="K22" s="166"/>
      <c r="L22" s="164" t="s">
        <v>274</v>
      </c>
      <c r="M22" s="164"/>
      <c r="N22" s="164">
        <f t="shared" si="8"/>
        <v>0</v>
      </c>
      <c r="O22" s="164"/>
      <c r="P22" s="164">
        <f t="shared" si="9"/>
        <v>0</v>
      </c>
      <c r="Q22" s="166">
        <f t="shared" si="1"/>
        <v>0</v>
      </c>
    </row>
    <row r="23" spans="5:17" ht="15">
      <c r="E23" s="164" t="s">
        <v>35</v>
      </c>
      <c r="F23" s="164">
        <v>19</v>
      </c>
      <c r="G23" s="164">
        <f t="shared" si="6"/>
        <v>9405</v>
      </c>
      <c r="H23" s="164">
        <v>19</v>
      </c>
      <c r="I23" s="164">
        <f t="shared" si="7"/>
        <v>71231</v>
      </c>
      <c r="J23" s="166">
        <f t="shared" si="0"/>
        <v>80636</v>
      </c>
      <c r="K23" s="166"/>
      <c r="L23" s="164" t="s">
        <v>275</v>
      </c>
      <c r="M23" s="164">
        <v>54</v>
      </c>
      <c r="N23" s="164">
        <f t="shared" si="8"/>
        <v>26730</v>
      </c>
      <c r="O23" s="164">
        <v>54</v>
      </c>
      <c r="P23" s="164">
        <f t="shared" si="9"/>
        <v>202446</v>
      </c>
      <c r="Q23" s="166">
        <f t="shared" si="1"/>
        <v>229176</v>
      </c>
    </row>
    <row r="24" spans="5:17" ht="15">
      <c r="E24" s="164"/>
      <c r="F24" s="164"/>
      <c r="G24" s="164">
        <f t="shared" si="6"/>
        <v>0</v>
      </c>
      <c r="H24" s="164"/>
      <c r="I24" s="164">
        <f t="shared" si="7"/>
        <v>0</v>
      </c>
      <c r="J24" s="166">
        <f t="shared" si="0"/>
        <v>0</v>
      </c>
      <c r="K24" s="166"/>
      <c r="L24" s="164" t="s">
        <v>276</v>
      </c>
      <c r="M24" s="164">
        <v>48</v>
      </c>
      <c r="N24" s="164">
        <f t="shared" si="8"/>
        <v>23760</v>
      </c>
      <c r="O24" s="164">
        <v>48</v>
      </c>
      <c r="P24" s="164">
        <f t="shared" si="9"/>
        <v>179952</v>
      </c>
      <c r="Q24" s="166">
        <f t="shared" si="1"/>
        <v>203712</v>
      </c>
    </row>
    <row r="25" spans="5:17" ht="15">
      <c r="E25" s="166" t="s">
        <v>36</v>
      </c>
      <c r="F25" s="166">
        <f>SUM(F26:F34)</f>
        <v>22</v>
      </c>
      <c r="G25" s="166">
        <f>SUM(G26:G34)</f>
        <v>10890</v>
      </c>
      <c r="H25" s="166">
        <f>SUM(H26:H34)</f>
        <v>13</v>
      </c>
      <c r="I25" s="166">
        <f>SUM(I26:I34)</f>
        <v>48737</v>
      </c>
      <c r="J25" s="166">
        <f t="shared" si="0"/>
        <v>59627</v>
      </c>
      <c r="K25" s="166"/>
      <c r="L25" s="166" t="s">
        <v>36</v>
      </c>
      <c r="M25" s="166">
        <f>SUM(M26:M34)</f>
        <v>84</v>
      </c>
      <c r="N25" s="166">
        <f>SUM(N26:N34)</f>
        <v>41580</v>
      </c>
      <c r="O25" s="166">
        <f>SUM(O26:O34)</f>
        <v>76</v>
      </c>
      <c r="P25" s="166">
        <f>SUM(P26:P34)</f>
        <v>284924</v>
      </c>
      <c r="Q25" s="166">
        <f t="shared" si="1"/>
        <v>326504</v>
      </c>
    </row>
    <row r="26" spans="5:17" ht="15">
      <c r="E26" s="164" t="s">
        <v>37</v>
      </c>
      <c r="F26" s="164">
        <v>1</v>
      </c>
      <c r="G26" s="164">
        <f aca="true" t="shared" si="10" ref="G26:G34">F26*495</f>
        <v>495</v>
      </c>
      <c r="H26" s="164"/>
      <c r="I26" s="164">
        <f aca="true" t="shared" si="11" ref="I26:I34">H26*3749</f>
        <v>0</v>
      </c>
      <c r="J26" s="166">
        <f t="shared" si="0"/>
        <v>495</v>
      </c>
      <c r="K26" s="166"/>
      <c r="L26" s="164" t="s">
        <v>277</v>
      </c>
      <c r="M26" s="164">
        <v>18</v>
      </c>
      <c r="N26" s="164">
        <f aca="true" t="shared" si="12" ref="N26:N34">M26*495</f>
        <v>8910</v>
      </c>
      <c r="O26" s="164">
        <v>18</v>
      </c>
      <c r="P26" s="164">
        <f aca="true" t="shared" si="13" ref="P26:P34">O26*3749</f>
        <v>67482</v>
      </c>
      <c r="Q26" s="166">
        <f t="shared" si="1"/>
        <v>76392</v>
      </c>
    </row>
    <row r="27" spans="5:17" ht="15">
      <c r="E27" s="164" t="s">
        <v>38</v>
      </c>
      <c r="F27" s="164"/>
      <c r="G27" s="164">
        <f t="shared" si="10"/>
        <v>0</v>
      </c>
      <c r="H27" s="164"/>
      <c r="I27" s="164">
        <f t="shared" si="11"/>
        <v>0</v>
      </c>
      <c r="J27" s="166">
        <f t="shared" si="0"/>
        <v>0</v>
      </c>
      <c r="K27" s="166"/>
      <c r="L27" s="164" t="s">
        <v>278</v>
      </c>
      <c r="M27" s="164">
        <v>21</v>
      </c>
      <c r="N27" s="164">
        <f t="shared" si="12"/>
        <v>10395</v>
      </c>
      <c r="O27" s="164">
        <v>21</v>
      </c>
      <c r="P27" s="164">
        <f t="shared" si="13"/>
        <v>78729</v>
      </c>
      <c r="Q27" s="166">
        <f t="shared" si="1"/>
        <v>89124</v>
      </c>
    </row>
    <row r="28" spans="5:17" ht="15">
      <c r="E28" s="164" t="s">
        <v>39</v>
      </c>
      <c r="F28" s="164">
        <v>3</v>
      </c>
      <c r="G28" s="164">
        <f t="shared" si="10"/>
        <v>1485</v>
      </c>
      <c r="H28" s="164"/>
      <c r="I28" s="164">
        <f t="shared" si="11"/>
        <v>0</v>
      </c>
      <c r="J28" s="166">
        <f t="shared" si="0"/>
        <v>1485</v>
      </c>
      <c r="K28" s="166"/>
      <c r="L28" s="164" t="s">
        <v>279</v>
      </c>
      <c r="M28" s="164">
        <v>5</v>
      </c>
      <c r="N28" s="164">
        <f t="shared" si="12"/>
        <v>2475</v>
      </c>
      <c r="O28" s="164">
        <v>1</v>
      </c>
      <c r="P28" s="164">
        <f t="shared" si="13"/>
        <v>3749</v>
      </c>
      <c r="Q28" s="166">
        <f t="shared" si="1"/>
        <v>6224</v>
      </c>
    </row>
    <row r="29" spans="5:17" ht="15">
      <c r="E29" s="164" t="s">
        <v>40</v>
      </c>
      <c r="F29" s="164">
        <v>1</v>
      </c>
      <c r="G29" s="164">
        <f t="shared" si="10"/>
        <v>495</v>
      </c>
      <c r="H29" s="164"/>
      <c r="I29" s="164">
        <f t="shared" si="11"/>
        <v>0</v>
      </c>
      <c r="J29" s="166">
        <f t="shared" si="0"/>
        <v>495</v>
      </c>
      <c r="K29" s="166"/>
      <c r="L29" s="164" t="s">
        <v>280</v>
      </c>
      <c r="M29" s="164">
        <v>8</v>
      </c>
      <c r="N29" s="164">
        <f t="shared" si="12"/>
        <v>3960</v>
      </c>
      <c r="O29" s="164">
        <v>8</v>
      </c>
      <c r="P29" s="164">
        <f t="shared" si="13"/>
        <v>29992</v>
      </c>
      <c r="Q29" s="166">
        <f t="shared" si="1"/>
        <v>33952</v>
      </c>
    </row>
    <row r="30" spans="5:17" ht="15">
      <c r="E30" s="164" t="s">
        <v>41</v>
      </c>
      <c r="F30" s="164">
        <v>4</v>
      </c>
      <c r="G30" s="164">
        <f t="shared" si="10"/>
        <v>1980</v>
      </c>
      <c r="H30" s="164"/>
      <c r="I30" s="164">
        <f t="shared" si="11"/>
        <v>0</v>
      </c>
      <c r="J30" s="166">
        <f t="shared" si="0"/>
        <v>1980</v>
      </c>
      <c r="K30" s="166"/>
      <c r="L30" s="164" t="s">
        <v>281</v>
      </c>
      <c r="M30" s="164">
        <v>4</v>
      </c>
      <c r="N30" s="164">
        <f t="shared" si="12"/>
        <v>1980</v>
      </c>
      <c r="O30" s="164"/>
      <c r="P30" s="164">
        <f t="shared" si="13"/>
        <v>0</v>
      </c>
      <c r="Q30" s="166">
        <f t="shared" si="1"/>
        <v>1980</v>
      </c>
    </row>
    <row r="31" spans="5:17" ht="15">
      <c r="E31" s="164" t="s">
        <v>42</v>
      </c>
      <c r="F31" s="164">
        <v>13</v>
      </c>
      <c r="G31" s="164">
        <f t="shared" si="10"/>
        <v>6435</v>
      </c>
      <c r="H31" s="164">
        <v>13</v>
      </c>
      <c r="I31" s="164">
        <f t="shared" si="11"/>
        <v>48737</v>
      </c>
      <c r="J31" s="166">
        <f t="shared" si="0"/>
        <v>55172</v>
      </c>
      <c r="K31" s="166"/>
      <c r="L31" s="164" t="s">
        <v>282</v>
      </c>
      <c r="M31" s="164">
        <v>8</v>
      </c>
      <c r="N31" s="164">
        <f t="shared" si="12"/>
        <v>3960</v>
      </c>
      <c r="O31" s="164">
        <v>8</v>
      </c>
      <c r="P31" s="164">
        <f t="shared" si="13"/>
        <v>29992</v>
      </c>
      <c r="Q31" s="166">
        <f t="shared" si="1"/>
        <v>33952</v>
      </c>
    </row>
    <row r="32" spans="5:17" ht="15">
      <c r="E32" s="164"/>
      <c r="F32" s="164"/>
      <c r="G32" s="164">
        <f t="shared" si="10"/>
        <v>0</v>
      </c>
      <c r="H32" s="164"/>
      <c r="I32" s="164">
        <f t="shared" si="11"/>
        <v>0</v>
      </c>
      <c r="J32" s="166">
        <f t="shared" si="0"/>
        <v>0</v>
      </c>
      <c r="K32" s="166"/>
      <c r="L32" s="164" t="s">
        <v>283</v>
      </c>
      <c r="M32" s="164"/>
      <c r="N32" s="164">
        <f t="shared" si="12"/>
        <v>0</v>
      </c>
      <c r="O32" s="164"/>
      <c r="P32" s="164">
        <f t="shared" si="13"/>
        <v>0</v>
      </c>
      <c r="Q32" s="166">
        <f t="shared" si="1"/>
        <v>0</v>
      </c>
    </row>
    <row r="33" spans="5:17" ht="15">
      <c r="E33" s="164"/>
      <c r="F33" s="164"/>
      <c r="G33" s="164">
        <f t="shared" si="10"/>
        <v>0</v>
      </c>
      <c r="H33" s="164"/>
      <c r="I33" s="164">
        <f t="shared" si="11"/>
        <v>0</v>
      </c>
      <c r="J33" s="166">
        <f t="shared" si="0"/>
        <v>0</v>
      </c>
      <c r="K33" s="166"/>
      <c r="L33" s="164" t="s">
        <v>284</v>
      </c>
      <c r="M33" s="164">
        <v>20</v>
      </c>
      <c r="N33" s="164">
        <f t="shared" si="12"/>
        <v>9900</v>
      </c>
      <c r="O33" s="164">
        <v>20</v>
      </c>
      <c r="P33" s="164">
        <f t="shared" si="13"/>
        <v>74980</v>
      </c>
      <c r="Q33" s="166">
        <f t="shared" si="1"/>
        <v>84880</v>
      </c>
    </row>
    <row r="34" spans="5:17" ht="15">
      <c r="E34" s="164"/>
      <c r="F34" s="164"/>
      <c r="G34" s="164">
        <f t="shared" si="10"/>
        <v>0</v>
      </c>
      <c r="H34" s="164"/>
      <c r="I34" s="164">
        <f t="shared" si="11"/>
        <v>0</v>
      </c>
      <c r="J34" s="166">
        <f t="shared" si="0"/>
        <v>0</v>
      </c>
      <c r="K34" s="166"/>
      <c r="L34" s="164" t="s">
        <v>285</v>
      </c>
      <c r="M34" s="164"/>
      <c r="N34" s="164">
        <f t="shared" si="12"/>
        <v>0</v>
      </c>
      <c r="O34" s="164"/>
      <c r="P34" s="164">
        <f t="shared" si="13"/>
        <v>0</v>
      </c>
      <c r="Q34" s="166">
        <f t="shared" si="1"/>
        <v>0</v>
      </c>
    </row>
    <row r="35" spans="5:17" ht="15">
      <c r="E35" s="166" t="s">
        <v>43</v>
      </c>
      <c r="F35" s="166">
        <f>SUM(F36:F42)</f>
        <v>14</v>
      </c>
      <c r="G35" s="166">
        <f>SUM(G36:G42)</f>
        <v>6930</v>
      </c>
      <c r="H35" s="166">
        <f>SUM(H36:H42)</f>
        <v>2</v>
      </c>
      <c r="I35" s="166">
        <f>SUM(I36:I42)</f>
        <v>7498</v>
      </c>
      <c r="J35" s="166">
        <f t="shared" si="0"/>
        <v>14428</v>
      </c>
      <c r="K35" s="166"/>
      <c r="L35" s="166" t="s">
        <v>43</v>
      </c>
      <c r="M35" s="166">
        <f>SUM(M36:M42)</f>
        <v>52</v>
      </c>
      <c r="N35" s="166">
        <f>SUM(N36:N42)</f>
        <v>25740</v>
      </c>
      <c r="O35" s="166">
        <f>SUM(O36:O42)</f>
        <v>44</v>
      </c>
      <c r="P35" s="166">
        <f>SUM(P36:P42)</f>
        <v>164956</v>
      </c>
      <c r="Q35" s="166">
        <f t="shared" si="1"/>
        <v>190696</v>
      </c>
    </row>
    <row r="36" spans="5:17" ht="15">
      <c r="E36" s="164" t="s">
        <v>44</v>
      </c>
      <c r="F36" s="164">
        <v>4</v>
      </c>
      <c r="G36" s="164">
        <f aca="true" t="shared" si="14" ref="G36:G42">F36*495</f>
        <v>1980</v>
      </c>
      <c r="H36" s="164"/>
      <c r="I36" s="164">
        <f aca="true" t="shared" si="15" ref="I36:I42">H36*3749</f>
        <v>0</v>
      </c>
      <c r="J36" s="166">
        <f t="shared" si="0"/>
        <v>1980</v>
      </c>
      <c r="K36" s="166"/>
      <c r="L36" s="164" t="s">
        <v>286</v>
      </c>
      <c r="M36" s="164">
        <v>8</v>
      </c>
      <c r="N36" s="164">
        <f aca="true" t="shared" si="16" ref="N36:N42">M36*495</f>
        <v>3960</v>
      </c>
      <c r="O36" s="164"/>
      <c r="P36" s="164">
        <f aca="true" t="shared" si="17" ref="P36:P42">O36*3749</f>
        <v>0</v>
      </c>
      <c r="Q36" s="166">
        <f t="shared" si="1"/>
        <v>3960</v>
      </c>
    </row>
    <row r="37" spans="5:17" ht="15">
      <c r="E37" s="164" t="s">
        <v>45</v>
      </c>
      <c r="F37" s="164">
        <v>1</v>
      </c>
      <c r="G37" s="164">
        <f t="shared" si="14"/>
        <v>495</v>
      </c>
      <c r="H37" s="164"/>
      <c r="I37" s="164">
        <f t="shared" si="15"/>
        <v>0</v>
      </c>
      <c r="J37" s="166">
        <f t="shared" si="0"/>
        <v>495</v>
      </c>
      <c r="K37" s="166"/>
      <c r="L37" s="164" t="s">
        <v>287</v>
      </c>
      <c r="M37" s="164">
        <v>31</v>
      </c>
      <c r="N37" s="164">
        <f t="shared" si="16"/>
        <v>15345</v>
      </c>
      <c r="O37" s="164">
        <v>31</v>
      </c>
      <c r="P37" s="164">
        <f t="shared" si="17"/>
        <v>116219</v>
      </c>
      <c r="Q37" s="166">
        <f t="shared" si="1"/>
        <v>131564</v>
      </c>
    </row>
    <row r="38" spans="5:17" ht="15">
      <c r="E38" s="164" t="s">
        <v>46</v>
      </c>
      <c r="F38" s="164">
        <v>1</v>
      </c>
      <c r="G38" s="164">
        <f t="shared" si="14"/>
        <v>495</v>
      </c>
      <c r="H38" s="164"/>
      <c r="I38" s="164">
        <f t="shared" si="15"/>
        <v>0</v>
      </c>
      <c r="J38" s="166">
        <f t="shared" si="0"/>
        <v>495</v>
      </c>
      <c r="K38" s="166"/>
      <c r="L38" s="164" t="s">
        <v>288</v>
      </c>
      <c r="M38" s="164">
        <v>13</v>
      </c>
      <c r="N38" s="164">
        <f t="shared" si="16"/>
        <v>6435</v>
      </c>
      <c r="O38" s="164">
        <v>13</v>
      </c>
      <c r="P38" s="164">
        <f t="shared" si="17"/>
        <v>48737</v>
      </c>
      <c r="Q38" s="166">
        <f t="shared" si="1"/>
        <v>55172</v>
      </c>
    </row>
    <row r="39" spans="5:17" ht="15">
      <c r="E39" s="164" t="s">
        <v>47</v>
      </c>
      <c r="F39" s="164">
        <v>2</v>
      </c>
      <c r="G39" s="164">
        <f t="shared" si="14"/>
        <v>990</v>
      </c>
      <c r="H39" s="164">
        <v>2</v>
      </c>
      <c r="I39" s="164">
        <f t="shared" si="15"/>
        <v>7498</v>
      </c>
      <c r="J39" s="166">
        <f t="shared" si="0"/>
        <v>8488</v>
      </c>
      <c r="K39" s="166"/>
      <c r="L39" s="164"/>
      <c r="M39" s="164"/>
      <c r="N39" s="164">
        <f t="shared" si="16"/>
        <v>0</v>
      </c>
      <c r="O39" s="164"/>
      <c r="P39" s="164">
        <f t="shared" si="17"/>
        <v>0</v>
      </c>
      <c r="Q39" s="166">
        <f t="shared" si="1"/>
        <v>0</v>
      </c>
    </row>
    <row r="40" spans="5:17" ht="15">
      <c r="E40" s="164" t="s">
        <v>48</v>
      </c>
      <c r="F40" s="164">
        <v>2</v>
      </c>
      <c r="G40" s="164">
        <f t="shared" si="14"/>
        <v>990</v>
      </c>
      <c r="H40" s="164"/>
      <c r="I40" s="164">
        <f t="shared" si="15"/>
        <v>0</v>
      </c>
      <c r="J40" s="166">
        <f t="shared" si="0"/>
        <v>990</v>
      </c>
      <c r="K40" s="166"/>
      <c r="L40" s="164"/>
      <c r="M40" s="164"/>
      <c r="N40" s="164">
        <f t="shared" si="16"/>
        <v>0</v>
      </c>
      <c r="O40" s="164"/>
      <c r="P40" s="164">
        <f t="shared" si="17"/>
        <v>0</v>
      </c>
      <c r="Q40" s="166">
        <f t="shared" si="1"/>
        <v>0</v>
      </c>
    </row>
    <row r="41" spans="5:17" ht="15">
      <c r="E41" s="164" t="s">
        <v>49</v>
      </c>
      <c r="F41" s="164">
        <v>3</v>
      </c>
      <c r="G41" s="164">
        <f t="shared" si="14"/>
        <v>1485</v>
      </c>
      <c r="H41" s="164"/>
      <c r="I41" s="164">
        <f t="shared" si="15"/>
        <v>0</v>
      </c>
      <c r="J41" s="166">
        <f t="shared" si="0"/>
        <v>1485</v>
      </c>
      <c r="K41" s="166"/>
      <c r="L41" s="164"/>
      <c r="M41" s="164"/>
      <c r="N41" s="164">
        <f t="shared" si="16"/>
        <v>0</v>
      </c>
      <c r="O41" s="164"/>
      <c r="P41" s="164">
        <f t="shared" si="17"/>
        <v>0</v>
      </c>
      <c r="Q41" s="166">
        <f t="shared" si="1"/>
        <v>0</v>
      </c>
    </row>
    <row r="42" spans="5:17" ht="15">
      <c r="E42" s="164" t="s">
        <v>50</v>
      </c>
      <c r="F42" s="164">
        <v>1</v>
      </c>
      <c r="G42" s="164">
        <f t="shared" si="14"/>
        <v>495</v>
      </c>
      <c r="H42" s="164"/>
      <c r="I42" s="164">
        <f t="shared" si="15"/>
        <v>0</v>
      </c>
      <c r="J42" s="166">
        <f t="shared" si="0"/>
        <v>495</v>
      </c>
      <c r="K42" s="166"/>
      <c r="L42" s="164"/>
      <c r="M42" s="164"/>
      <c r="N42" s="164">
        <f t="shared" si="16"/>
        <v>0</v>
      </c>
      <c r="O42" s="164"/>
      <c r="P42" s="164">
        <f t="shared" si="17"/>
        <v>0</v>
      </c>
      <c r="Q42" s="166">
        <f t="shared" si="1"/>
        <v>0</v>
      </c>
    </row>
    <row r="43" spans="5:17" ht="15">
      <c r="E43" s="166" t="s">
        <v>51</v>
      </c>
      <c r="F43" s="166">
        <f>SUM(F44:F49)</f>
        <v>27</v>
      </c>
      <c r="G43" s="166">
        <f>SUM(G44:G49)</f>
        <v>13365</v>
      </c>
      <c r="H43" s="166">
        <f>SUM(H44:H49)</f>
        <v>7</v>
      </c>
      <c r="I43" s="166">
        <f>SUM(I44:I49)</f>
        <v>26243</v>
      </c>
      <c r="J43" s="166">
        <f t="shared" si="0"/>
        <v>39608</v>
      </c>
      <c r="K43" s="166"/>
      <c r="L43" s="166" t="s">
        <v>51</v>
      </c>
      <c r="M43" s="166">
        <f>SUM(M44:M49)</f>
        <v>74</v>
      </c>
      <c r="N43" s="166">
        <f>SUM(N44:N49)</f>
        <v>36630</v>
      </c>
      <c r="O43" s="166">
        <f>SUM(O44:O49)</f>
        <v>31</v>
      </c>
      <c r="P43" s="166">
        <f>SUM(P44:P49)</f>
        <v>116219</v>
      </c>
      <c r="Q43" s="166">
        <f t="shared" si="1"/>
        <v>152849</v>
      </c>
    </row>
    <row r="44" spans="5:17" ht="15">
      <c r="E44" s="164" t="s">
        <v>52</v>
      </c>
      <c r="F44" s="164">
        <v>2</v>
      </c>
      <c r="G44" s="164">
        <f aca="true" t="shared" si="18" ref="G44:G49">F44*495</f>
        <v>990</v>
      </c>
      <c r="H44" s="164">
        <v>2</v>
      </c>
      <c r="I44" s="164">
        <f aca="true" t="shared" si="19" ref="I44:I49">H44*3749</f>
        <v>7498</v>
      </c>
      <c r="J44" s="166">
        <f t="shared" si="0"/>
        <v>8488</v>
      </c>
      <c r="K44" s="166"/>
      <c r="L44" s="164" t="s">
        <v>289</v>
      </c>
      <c r="M44" s="164">
        <v>6</v>
      </c>
      <c r="N44" s="164">
        <f aca="true" t="shared" si="20" ref="N44:N49">M44*495</f>
        <v>2970</v>
      </c>
      <c r="O44" s="164"/>
      <c r="P44" s="164">
        <f aca="true" t="shared" si="21" ref="P44:P49">O44*3749</f>
        <v>0</v>
      </c>
      <c r="Q44" s="166">
        <f t="shared" si="1"/>
        <v>2970</v>
      </c>
    </row>
    <row r="45" spans="5:17" ht="15">
      <c r="E45" s="164" t="s">
        <v>53</v>
      </c>
      <c r="F45" s="164">
        <v>13</v>
      </c>
      <c r="G45" s="164">
        <f t="shared" si="18"/>
        <v>6435</v>
      </c>
      <c r="H45" s="164"/>
      <c r="I45" s="164">
        <f t="shared" si="19"/>
        <v>0</v>
      </c>
      <c r="J45" s="166">
        <f t="shared" si="0"/>
        <v>6435</v>
      </c>
      <c r="K45" s="166"/>
      <c r="L45" s="164" t="s">
        <v>290</v>
      </c>
      <c r="M45" s="164">
        <v>14</v>
      </c>
      <c r="N45" s="164">
        <f t="shared" si="20"/>
        <v>6930</v>
      </c>
      <c r="O45" s="164"/>
      <c r="P45" s="164">
        <f t="shared" si="21"/>
        <v>0</v>
      </c>
      <c r="Q45" s="166">
        <f t="shared" si="1"/>
        <v>6930</v>
      </c>
    </row>
    <row r="46" spans="5:17" ht="15">
      <c r="E46" s="164" t="s">
        <v>54</v>
      </c>
      <c r="F46" s="164"/>
      <c r="G46" s="164">
        <f t="shared" si="18"/>
        <v>0</v>
      </c>
      <c r="H46" s="164"/>
      <c r="I46" s="164">
        <f t="shared" si="19"/>
        <v>0</v>
      </c>
      <c r="J46" s="166">
        <f t="shared" si="0"/>
        <v>0</v>
      </c>
      <c r="K46" s="166"/>
      <c r="L46" s="164" t="s">
        <v>291</v>
      </c>
      <c r="M46" s="164">
        <v>15</v>
      </c>
      <c r="N46" s="164">
        <f t="shared" si="20"/>
        <v>7425</v>
      </c>
      <c r="O46" s="164">
        <v>15</v>
      </c>
      <c r="P46" s="164">
        <f t="shared" si="21"/>
        <v>56235</v>
      </c>
      <c r="Q46" s="166">
        <f t="shared" si="1"/>
        <v>63660</v>
      </c>
    </row>
    <row r="47" spans="5:17" ht="15">
      <c r="E47" s="164" t="s">
        <v>55</v>
      </c>
      <c r="F47" s="164">
        <v>7</v>
      </c>
      <c r="G47" s="164">
        <f t="shared" si="18"/>
        <v>3465</v>
      </c>
      <c r="H47" s="164"/>
      <c r="I47" s="164">
        <f t="shared" si="19"/>
        <v>0</v>
      </c>
      <c r="J47" s="166">
        <f t="shared" si="0"/>
        <v>3465</v>
      </c>
      <c r="K47" s="166"/>
      <c r="L47" s="164" t="s">
        <v>292</v>
      </c>
      <c r="M47" s="164">
        <v>16</v>
      </c>
      <c r="N47" s="164">
        <f t="shared" si="20"/>
        <v>7920</v>
      </c>
      <c r="O47" s="164">
        <v>16</v>
      </c>
      <c r="P47" s="164">
        <f t="shared" si="21"/>
        <v>59984</v>
      </c>
      <c r="Q47" s="166">
        <f t="shared" si="1"/>
        <v>67904</v>
      </c>
    </row>
    <row r="48" spans="5:17" ht="15">
      <c r="E48" s="164" t="s">
        <v>56</v>
      </c>
      <c r="F48" s="164">
        <v>5</v>
      </c>
      <c r="G48" s="164">
        <f t="shared" si="18"/>
        <v>2475</v>
      </c>
      <c r="H48" s="164">
        <v>5</v>
      </c>
      <c r="I48" s="164">
        <f t="shared" si="19"/>
        <v>18745</v>
      </c>
      <c r="J48" s="166">
        <f t="shared" si="0"/>
        <v>21220</v>
      </c>
      <c r="K48" s="166"/>
      <c r="L48" s="164" t="s">
        <v>293</v>
      </c>
      <c r="M48" s="164"/>
      <c r="N48" s="164">
        <f t="shared" si="20"/>
        <v>0</v>
      </c>
      <c r="O48" s="164"/>
      <c r="P48" s="164">
        <f t="shared" si="21"/>
        <v>0</v>
      </c>
      <c r="Q48" s="166">
        <f t="shared" si="1"/>
        <v>0</v>
      </c>
    </row>
    <row r="49" spans="5:17" ht="15">
      <c r="E49" s="164"/>
      <c r="F49" s="164"/>
      <c r="G49" s="164">
        <f t="shared" si="18"/>
        <v>0</v>
      </c>
      <c r="H49" s="164"/>
      <c r="I49" s="164">
        <f t="shared" si="19"/>
        <v>0</v>
      </c>
      <c r="J49" s="166">
        <f t="shared" si="0"/>
        <v>0</v>
      </c>
      <c r="K49" s="166"/>
      <c r="L49" s="164" t="s">
        <v>433</v>
      </c>
      <c r="M49" s="164">
        <v>23</v>
      </c>
      <c r="N49" s="164">
        <f t="shared" si="20"/>
        <v>11385</v>
      </c>
      <c r="O49" s="164"/>
      <c r="P49" s="164">
        <f t="shared" si="21"/>
        <v>0</v>
      </c>
      <c r="Q49" s="166">
        <f t="shared" si="1"/>
        <v>11385</v>
      </c>
    </row>
    <row r="50" spans="5:17" ht="15">
      <c r="E50" s="166" t="s">
        <v>57</v>
      </c>
      <c r="F50" s="166">
        <f>SUM(F51:F58)</f>
        <v>103</v>
      </c>
      <c r="G50" s="166">
        <f>SUM(G51:G58)</f>
        <v>50985</v>
      </c>
      <c r="H50" s="166">
        <f>SUM(H51:H58)</f>
        <v>67</v>
      </c>
      <c r="I50" s="166">
        <f>SUM(I51:I58)</f>
        <v>251183</v>
      </c>
      <c r="J50" s="166">
        <f t="shared" si="0"/>
        <v>302168</v>
      </c>
      <c r="K50" s="166"/>
      <c r="L50" s="166" t="s">
        <v>57</v>
      </c>
      <c r="M50" s="166">
        <f>SUM(M51:M58)</f>
        <v>153</v>
      </c>
      <c r="N50" s="166">
        <f>SUM(N51:N58)</f>
        <v>75735</v>
      </c>
      <c r="O50" s="166">
        <f>SUM(O51:O58)</f>
        <v>148</v>
      </c>
      <c r="P50" s="166">
        <f>SUM(P51:P58)</f>
        <v>554852</v>
      </c>
      <c r="Q50" s="166">
        <f t="shared" si="1"/>
        <v>630587</v>
      </c>
    </row>
    <row r="51" spans="5:17" ht="15">
      <c r="E51" s="164" t="s">
        <v>58</v>
      </c>
      <c r="F51" s="164">
        <v>13</v>
      </c>
      <c r="G51" s="164">
        <f aca="true" t="shared" si="22" ref="G51:G58">F51*495</f>
        <v>6435</v>
      </c>
      <c r="H51" s="164">
        <v>12</v>
      </c>
      <c r="I51" s="164">
        <f aca="true" t="shared" si="23" ref="I51:I58">H51*3749</f>
        <v>44988</v>
      </c>
      <c r="J51" s="166">
        <f t="shared" si="0"/>
        <v>51423</v>
      </c>
      <c r="K51" s="166"/>
      <c r="L51" s="164" t="s">
        <v>294</v>
      </c>
      <c r="M51" s="164">
        <v>14</v>
      </c>
      <c r="N51" s="164">
        <f aca="true" t="shared" si="24" ref="N51:N58">M51*495</f>
        <v>6930</v>
      </c>
      <c r="O51" s="164">
        <v>14</v>
      </c>
      <c r="P51" s="164">
        <f aca="true" t="shared" si="25" ref="P51:P58">O51*3749</f>
        <v>52486</v>
      </c>
      <c r="Q51" s="166">
        <f t="shared" si="1"/>
        <v>59416</v>
      </c>
    </row>
    <row r="52" spans="5:17" ht="15">
      <c r="E52" s="164" t="s">
        <v>59</v>
      </c>
      <c r="F52" s="164">
        <v>24</v>
      </c>
      <c r="G52" s="164">
        <f t="shared" si="22"/>
        <v>11880</v>
      </c>
      <c r="H52" s="164">
        <v>24</v>
      </c>
      <c r="I52" s="164">
        <f t="shared" si="23"/>
        <v>89976</v>
      </c>
      <c r="J52" s="166">
        <f t="shared" si="0"/>
        <v>101856</v>
      </c>
      <c r="K52" s="166"/>
      <c r="L52" s="164" t="s">
        <v>295</v>
      </c>
      <c r="M52" s="164">
        <v>40</v>
      </c>
      <c r="N52" s="164">
        <f t="shared" si="24"/>
        <v>19800</v>
      </c>
      <c r="O52" s="164">
        <v>40</v>
      </c>
      <c r="P52" s="164">
        <f t="shared" si="25"/>
        <v>149960</v>
      </c>
      <c r="Q52" s="166">
        <f t="shared" si="1"/>
        <v>169760</v>
      </c>
    </row>
    <row r="53" spans="5:17" ht="15">
      <c r="E53" s="164" t="s">
        <v>60</v>
      </c>
      <c r="F53" s="164">
        <v>9</v>
      </c>
      <c r="G53" s="164">
        <f t="shared" si="22"/>
        <v>4455</v>
      </c>
      <c r="H53" s="164"/>
      <c r="I53" s="164">
        <f t="shared" si="23"/>
        <v>0</v>
      </c>
      <c r="J53" s="166">
        <f t="shared" si="0"/>
        <v>4455</v>
      </c>
      <c r="K53" s="166"/>
      <c r="L53" s="164" t="s">
        <v>296</v>
      </c>
      <c r="M53" s="164">
        <v>37</v>
      </c>
      <c r="N53" s="164">
        <f t="shared" si="24"/>
        <v>18315</v>
      </c>
      <c r="O53" s="164">
        <v>37</v>
      </c>
      <c r="P53" s="164">
        <f t="shared" si="25"/>
        <v>138713</v>
      </c>
      <c r="Q53" s="166">
        <f t="shared" si="1"/>
        <v>157028</v>
      </c>
    </row>
    <row r="54" spans="5:17" ht="15">
      <c r="E54" s="164" t="s">
        <v>61</v>
      </c>
      <c r="F54" s="164">
        <v>6</v>
      </c>
      <c r="G54" s="164">
        <f t="shared" si="22"/>
        <v>2970</v>
      </c>
      <c r="H54" s="164"/>
      <c r="I54" s="164">
        <f t="shared" si="23"/>
        <v>0</v>
      </c>
      <c r="J54" s="166">
        <f t="shared" si="0"/>
        <v>2970</v>
      </c>
      <c r="K54" s="166"/>
      <c r="L54" s="164" t="s">
        <v>297</v>
      </c>
      <c r="M54" s="164">
        <v>13</v>
      </c>
      <c r="N54" s="164">
        <f t="shared" si="24"/>
        <v>6435</v>
      </c>
      <c r="O54" s="164">
        <v>13</v>
      </c>
      <c r="P54" s="164">
        <f t="shared" si="25"/>
        <v>48737</v>
      </c>
      <c r="Q54" s="166">
        <f t="shared" si="1"/>
        <v>55172</v>
      </c>
    </row>
    <row r="55" spans="5:17" ht="15">
      <c r="E55" s="164" t="s">
        <v>62</v>
      </c>
      <c r="F55" s="164">
        <v>8</v>
      </c>
      <c r="G55" s="164">
        <f t="shared" si="22"/>
        <v>3960</v>
      </c>
      <c r="H55" s="164">
        <v>1</v>
      </c>
      <c r="I55" s="164">
        <f t="shared" si="23"/>
        <v>3749</v>
      </c>
      <c r="J55" s="166">
        <f t="shared" si="0"/>
        <v>7709</v>
      </c>
      <c r="K55" s="166"/>
      <c r="L55" s="164" t="s">
        <v>298</v>
      </c>
      <c r="M55" s="164">
        <v>5</v>
      </c>
      <c r="N55" s="164">
        <f t="shared" si="24"/>
        <v>2475</v>
      </c>
      <c r="O55" s="164"/>
      <c r="P55" s="164">
        <f t="shared" si="25"/>
        <v>0</v>
      </c>
      <c r="Q55" s="166">
        <f t="shared" si="1"/>
        <v>2475</v>
      </c>
    </row>
    <row r="56" spans="5:17" ht="15">
      <c r="E56" s="164" t="s">
        <v>63</v>
      </c>
      <c r="F56" s="164">
        <v>6</v>
      </c>
      <c r="G56" s="164">
        <f t="shared" si="22"/>
        <v>2970</v>
      </c>
      <c r="H56" s="164"/>
      <c r="I56" s="164">
        <f t="shared" si="23"/>
        <v>0</v>
      </c>
      <c r="J56" s="166">
        <f t="shared" si="0"/>
        <v>2970</v>
      </c>
      <c r="K56" s="166"/>
      <c r="L56" s="164" t="s">
        <v>299</v>
      </c>
      <c r="M56" s="164">
        <v>19</v>
      </c>
      <c r="N56" s="164">
        <f t="shared" si="24"/>
        <v>9405</v>
      </c>
      <c r="O56" s="164">
        <v>19</v>
      </c>
      <c r="P56" s="164">
        <f t="shared" si="25"/>
        <v>71231</v>
      </c>
      <c r="Q56" s="166">
        <f t="shared" si="1"/>
        <v>80636</v>
      </c>
    </row>
    <row r="57" spans="5:17" ht="15">
      <c r="E57" s="164" t="s">
        <v>64</v>
      </c>
      <c r="F57" s="164">
        <v>7</v>
      </c>
      <c r="G57" s="164">
        <f t="shared" si="22"/>
        <v>3465</v>
      </c>
      <c r="H57" s="164"/>
      <c r="I57" s="164">
        <f t="shared" si="23"/>
        <v>0</v>
      </c>
      <c r="J57" s="166">
        <f t="shared" si="0"/>
        <v>3465</v>
      </c>
      <c r="K57" s="166"/>
      <c r="L57" s="164" t="s">
        <v>300</v>
      </c>
      <c r="M57" s="164">
        <v>8</v>
      </c>
      <c r="N57" s="164">
        <f t="shared" si="24"/>
        <v>3960</v>
      </c>
      <c r="O57" s="164">
        <v>8</v>
      </c>
      <c r="P57" s="164">
        <f t="shared" si="25"/>
        <v>29992</v>
      </c>
      <c r="Q57" s="166">
        <f t="shared" si="1"/>
        <v>33952</v>
      </c>
    </row>
    <row r="58" spans="5:17" ht="15">
      <c r="E58" s="164" t="s">
        <v>65</v>
      </c>
      <c r="F58" s="164">
        <v>30</v>
      </c>
      <c r="G58" s="164">
        <f t="shared" si="22"/>
        <v>14850</v>
      </c>
      <c r="H58" s="164">
        <v>30</v>
      </c>
      <c r="I58" s="164">
        <f t="shared" si="23"/>
        <v>112470</v>
      </c>
      <c r="J58" s="166">
        <f t="shared" si="0"/>
        <v>127320</v>
      </c>
      <c r="K58" s="166"/>
      <c r="L58" s="164" t="s">
        <v>301</v>
      </c>
      <c r="M58" s="164">
        <v>17</v>
      </c>
      <c r="N58" s="164">
        <f t="shared" si="24"/>
        <v>8415</v>
      </c>
      <c r="O58" s="164">
        <v>17</v>
      </c>
      <c r="P58" s="164">
        <f t="shared" si="25"/>
        <v>63733</v>
      </c>
      <c r="Q58" s="166">
        <f t="shared" si="1"/>
        <v>72148</v>
      </c>
    </row>
    <row r="59" spans="5:17" ht="15">
      <c r="E59" s="166" t="s">
        <v>66</v>
      </c>
      <c r="F59" s="166">
        <f>SUM(F60:F67)</f>
        <v>56</v>
      </c>
      <c r="G59" s="166">
        <f>SUM(G60:G67)</f>
        <v>27720</v>
      </c>
      <c r="H59" s="166">
        <f>SUM(H60:H67)</f>
        <v>28</v>
      </c>
      <c r="I59" s="166">
        <f>SUM(I60:I67)</f>
        <v>104972</v>
      </c>
      <c r="J59" s="166">
        <f t="shared" si="0"/>
        <v>132692</v>
      </c>
      <c r="K59" s="166"/>
      <c r="L59" s="166" t="s">
        <v>302</v>
      </c>
      <c r="M59" s="166">
        <f>SUM(M60:M67)</f>
        <v>153</v>
      </c>
      <c r="N59" s="166">
        <f>SUM(N60:N67)</f>
        <v>75735</v>
      </c>
      <c r="O59" s="166">
        <f>SUM(O60:O67)</f>
        <v>137</v>
      </c>
      <c r="P59" s="166">
        <f>SUM(P60:P67)</f>
        <v>513613</v>
      </c>
      <c r="Q59" s="166">
        <f t="shared" si="1"/>
        <v>589348</v>
      </c>
    </row>
    <row r="60" spans="5:17" ht="15">
      <c r="E60" s="164" t="s">
        <v>67</v>
      </c>
      <c r="F60" s="164">
        <v>3</v>
      </c>
      <c r="G60" s="164">
        <f aca="true" t="shared" si="26" ref="G60:G67">F60*495</f>
        <v>1485</v>
      </c>
      <c r="H60" s="164"/>
      <c r="I60" s="164">
        <f aca="true" t="shared" si="27" ref="I60:I91">H60*3749</f>
        <v>0</v>
      </c>
      <c r="J60" s="166">
        <f t="shared" si="0"/>
        <v>1485</v>
      </c>
      <c r="K60" s="166"/>
      <c r="L60" s="164" t="s">
        <v>303</v>
      </c>
      <c r="M60" s="164">
        <v>18</v>
      </c>
      <c r="N60" s="164">
        <f aca="true" t="shared" si="28" ref="N60:N67">M60*495</f>
        <v>8910</v>
      </c>
      <c r="O60" s="164">
        <v>18</v>
      </c>
      <c r="P60" s="164">
        <f aca="true" t="shared" si="29" ref="P60:P67">O60*3749</f>
        <v>67482</v>
      </c>
      <c r="Q60" s="166">
        <f t="shared" si="1"/>
        <v>76392</v>
      </c>
    </row>
    <row r="61" spans="5:17" ht="15">
      <c r="E61" s="164" t="s">
        <v>68</v>
      </c>
      <c r="F61" s="164">
        <v>6</v>
      </c>
      <c r="G61" s="164">
        <f t="shared" si="26"/>
        <v>2970</v>
      </c>
      <c r="H61" s="164"/>
      <c r="I61" s="164">
        <f t="shared" si="27"/>
        <v>0</v>
      </c>
      <c r="J61" s="166">
        <f t="shared" si="0"/>
        <v>2970</v>
      </c>
      <c r="K61" s="166"/>
      <c r="L61" s="164" t="s">
        <v>304</v>
      </c>
      <c r="M61" s="164">
        <v>45</v>
      </c>
      <c r="N61" s="164">
        <f t="shared" si="28"/>
        <v>22275</v>
      </c>
      <c r="O61" s="164">
        <v>45</v>
      </c>
      <c r="P61" s="164">
        <f t="shared" si="29"/>
        <v>168705</v>
      </c>
      <c r="Q61" s="166">
        <f t="shared" si="1"/>
        <v>190980</v>
      </c>
    </row>
    <row r="62" spans="5:17" ht="15">
      <c r="E62" s="164" t="s">
        <v>69</v>
      </c>
      <c r="F62" s="164">
        <v>13</v>
      </c>
      <c r="G62" s="164">
        <f t="shared" si="26"/>
        <v>6435</v>
      </c>
      <c r="H62" s="164">
        <v>13</v>
      </c>
      <c r="I62" s="164">
        <f t="shared" si="27"/>
        <v>48737</v>
      </c>
      <c r="J62" s="166">
        <f t="shared" si="0"/>
        <v>55172</v>
      </c>
      <c r="K62" s="166"/>
      <c r="L62" s="164" t="s">
        <v>305</v>
      </c>
      <c r="M62" s="164">
        <v>14</v>
      </c>
      <c r="N62" s="164">
        <f t="shared" si="28"/>
        <v>6930</v>
      </c>
      <c r="O62" s="164">
        <v>14</v>
      </c>
      <c r="P62" s="164">
        <f t="shared" si="29"/>
        <v>52486</v>
      </c>
      <c r="Q62" s="166">
        <f t="shared" si="1"/>
        <v>59416</v>
      </c>
    </row>
    <row r="63" spans="5:17" ht="15">
      <c r="E63" s="164" t="s">
        <v>70</v>
      </c>
      <c r="F63" s="164">
        <v>5</v>
      </c>
      <c r="G63" s="164">
        <f t="shared" si="26"/>
        <v>2475</v>
      </c>
      <c r="H63" s="164"/>
      <c r="I63" s="164">
        <f t="shared" si="27"/>
        <v>0</v>
      </c>
      <c r="J63" s="166">
        <f t="shared" si="0"/>
        <v>2475</v>
      </c>
      <c r="K63" s="166"/>
      <c r="L63" s="164" t="s">
        <v>306</v>
      </c>
      <c r="M63" s="164">
        <v>18</v>
      </c>
      <c r="N63" s="164">
        <f t="shared" si="28"/>
        <v>8910</v>
      </c>
      <c r="O63" s="164">
        <v>18</v>
      </c>
      <c r="P63" s="164">
        <f t="shared" si="29"/>
        <v>67482</v>
      </c>
      <c r="Q63" s="166">
        <f t="shared" si="1"/>
        <v>76392</v>
      </c>
    </row>
    <row r="64" spans="5:17" ht="15">
      <c r="E64" s="164" t="s">
        <v>71</v>
      </c>
      <c r="F64" s="164">
        <v>15</v>
      </c>
      <c r="G64" s="164">
        <f t="shared" si="26"/>
        <v>7425</v>
      </c>
      <c r="H64" s="164">
        <v>15</v>
      </c>
      <c r="I64" s="164">
        <f t="shared" si="27"/>
        <v>56235</v>
      </c>
      <c r="J64" s="166">
        <f t="shared" si="0"/>
        <v>63660</v>
      </c>
      <c r="K64" s="166"/>
      <c r="L64" s="164" t="s">
        <v>307</v>
      </c>
      <c r="M64" s="164">
        <v>17</v>
      </c>
      <c r="N64" s="164">
        <f t="shared" si="28"/>
        <v>8415</v>
      </c>
      <c r="O64" s="164">
        <v>6</v>
      </c>
      <c r="P64" s="164">
        <f t="shared" si="29"/>
        <v>22494</v>
      </c>
      <c r="Q64" s="166">
        <f t="shared" si="1"/>
        <v>30909</v>
      </c>
    </row>
    <row r="65" spans="5:17" ht="15">
      <c r="E65" s="164" t="s">
        <v>72</v>
      </c>
      <c r="F65" s="164">
        <v>14</v>
      </c>
      <c r="G65" s="164">
        <f t="shared" si="26"/>
        <v>6930</v>
      </c>
      <c r="H65" s="164"/>
      <c r="I65" s="164">
        <f t="shared" si="27"/>
        <v>0</v>
      </c>
      <c r="J65" s="166">
        <f t="shared" si="0"/>
        <v>6930</v>
      </c>
      <c r="K65" s="166"/>
      <c r="L65" s="164" t="s">
        <v>308</v>
      </c>
      <c r="M65" s="164">
        <v>36</v>
      </c>
      <c r="N65" s="164">
        <f t="shared" si="28"/>
        <v>17820</v>
      </c>
      <c r="O65" s="164">
        <v>36</v>
      </c>
      <c r="P65" s="164">
        <f t="shared" si="29"/>
        <v>134964</v>
      </c>
      <c r="Q65" s="166">
        <f t="shared" si="1"/>
        <v>152784</v>
      </c>
    </row>
    <row r="66" spans="5:17" ht="15">
      <c r="E66" s="164" t="s">
        <v>73</v>
      </c>
      <c r="F66" s="164"/>
      <c r="G66" s="164">
        <f t="shared" si="26"/>
        <v>0</v>
      </c>
      <c r="H66" s="164"/>
      <c r="I66" s="164">
        <f t="shared" si="27"/>
        <v>0</v>
      </c>
      <c r="J66" s="166">
        <f t="shared" si="0"/>
        <v>0</v>
      </c>
      <c r="K66" s="166"/>
      <c r="L66" s="164" t="s">
        <v>309</v>
      </c>
      <c r="M66" s="164"/>
      <c r="N66" s="164">
        <f t="shared" si="28"/>
        <v>0</v>
      </c>
      <c r="O66" s="164"/>
      <c r="P66" s="164">
        <f t="shared" si="29"/>
        <v>0</v>
      </c>
      <c r="Q66" s="166">
        <f t="shared" si="1"/>
        <v>0</v>
      </c>
    </row>
    <row r="67" spans="5:17" ht="15">
      <c r="E67" s="164"/>
      <c r="F67" s="164"/>
      <c r="G67" s="164">
        <f t="shared" si="26"/>
        <v>0</v>
      </c>
      <c r="H67" s="164"/>
      <c r="I67" s="164">
        <f t="shared" si="27"/>
        <v>0</v>
      </c>
      <c r="J67" s="166">
        <f t="shared" si="0"/>
        <v>0</v>
      </c>
      <c r="K67" s="166"/>
      <c r="L67" s="164" t="s">
        <v>434</v>
      </c>
      <c r="M67" s="164">
        <v>5</v>
      </c>
      <c r="N67" s="164">
        <f t="shared" si="28"/>
        <v>2475</v>
      </c>
      <c r="O67" s="164"/>
      <c r="P67" s="164">
        <f t="shared" si="29"/>
        <v>0</v>
      </c>
      <c r="Q67" s="166">
        <f t="shared" si="1"/>
        <v>2475</v>
      </c>
    </row>
    <row r="68" spans="5:17" ht="15">
      <c r="E68" s="166" t="s">
        <v>74</v>
      </c>
      <c r="F68" s="166">
        <f>SUM(F69:F81)</f>
        <v>96</v>
      </c>
      <c r="G68" s="166">
        <f>SUM(G69:G81)</f>
        <v>47520</v>
      </c>
      <c r="H68" s="166">
        <f>SUM(H69:H81)</f>
        <v>34</v>
      </c>
      <c r="I68" s="164">
        <f t="shared" si="27"/>
        <v>127466</v>
      </c>
      <c r="J68" s="166">
        <f t="shared" si="0"/>
        <v>174986</v>
      </c>
      <c r="K68" s="166"/>
      <c r="L68" s="166" t="s">
        <v>310</v>
      </c>
      <c r="M68" s="166">
        <f>SUM(M69:M81)</f>
        <v>200</v>
      </c>
      <c r="N68" s="166">
        <f>SUM(N69:N81)</f>
        <v>99000</v>
      </c>
      <c r="O68" s="166">
        <f>SUM(O69:O81)</f>
        <v>196</v>
      </c>
      <c r="P68" s="166">
        <f>SUM(P69:P81)</f>
        <v>734804</v>
      </c>
      <c r="Q68" s="166">
        <f t="shared" si="1"/>
        <v>833804</v>
      </c>
    </row>
    <row r="69" spans="5:17" ht="15">
      <c r="E69" s="164" t="s">
        <v>75</v>
      </c>
      <c r="F69" s="164"/>
      <c r="G69" s="164">
        <f aca="true" t="shared" si="30" ref="G69:G81">F69*495</f>
        <v>0</v>
      </c>
      <c r="H69" s="164"/>
      <c r="I69" s="164">
        <f t="shared" si="27"/>
        <v>0</v>
      </c>
      <c r="J69" s="166">
        <f t="shared" si="0"/>
        <v>0</v>
      </c>
      <c r="K69" s="166"/>
      <c r="L69" s="164" t="s">
        <v>311</v>
      </c>
      <c r="M69" s="164">
        <v>28</v>
      </c>
      <c r="N69" s="164">
        <f aca="true" t="shared" si="31" ref="N69:N81">M69*495</f>
        <v>13860</v>
      </c>
      <c r="O69" s="164">
        <v>28</v>
      </c>
      <c r="P69" s="164">
        <f aca="true" t="shared" si="32" ref="P69:P81">O69*3749</f>
        <v>104972</v>
      </c>
      <c r="Q69" s="166">
        <f t="shared" si="1"/>
        <v>118832</v>
      </c>
    </row>
    <row r="70" spans="5:17" ht="15">
      <c r="E70" s="164" t="s">
        <v>76</v>
      </c>
      <c r="F70" s="164">
        <v>6</v>
      </c>
      <c r="G70" s="164">
        <f t="shared" si="30"/>
        <v>2970</v>
      </c>
      <c r="H70" s="164"/>
      <c r="I70" s="164">
        <f t="shared" si="27"/>
        <v>0</v>
      </c>
      <c r="J70" s="166">
        <f t="shared" si="0"/>
        <v>2970</v>
      </c>
      <c r="K70" s="166"/>
      <c r="L70" s="164" t="s">
        <v>312</v>
      </c>
      <c r="M70" s="164">
        <v>20</v>
      </c>
      <c r="N70" s="164">
        <f t="shared" si="31"/>
        <v>9900</v>
      </c>
      <c r="O70" s="164">
        <v>20</v>
      </c>
      <c r="P70" s="164">
        <f t="shared" si="32"/>
        <v>74980</v>
      </c>
      <c r="Q70" s="166">
        <f t="shared" si="1"/>
        <v>84880</v>
      </c>
    </row>
    <row r="71" spans="5:17" ht="15">
      <c r="E71" s="164" t="s">
        <v>77</v>
      </c>
      <c r="F71" s="164">
        <v>7</v>
      </c>
      <c r="G71" s="164">
        <f t="shared" si="30"/>
        <v>3465</v>
      </c>
      <c r="H71" s="164">
        <v>4</v>
      </c>
      <c r="I71" s="164">
        <f t="shared" si="27"/>
        <v>14996</v>
      </c>
      <c r="J71" s="166">
        <f aca="true" t="shared" si="33" ref="J71:J134">G71+I71</f>
        <v>18461</v>
      </c>
      <c r="K71" s="166"/>
      <c r="L71" s="164" t="s">
        <v>313</v>
      </c>
      <c r="M71" s="164">
        <v>35</v>
      </c>
      <c r="N71" s="164">
        <f t="shared" si="31"/>
        <v>17325</v>
      </c>
      <c r="O71" s="164">
        <v>35</v>
      </c>
      <c r="P71" s="164">
        <f t="shared" si="32"/>
        <v>131215</v>
      </c>
      <c r="Q71" s="166">
        <f aca="true" t="shared" si="34" ref="Q71:Q134">N71+P71</f>
        <v>148540</v>
      </c>
    </row>
    <row r="72" spans="5:17" ht="15">
      <c r="E72" s="164" t="s">
        <v>78</v>
      </c>
      <c r="F72" s="164">
        <v>9</v>
      </c>
      <c r="G72" s="164">
        <f t="shared" si="30"/>
        <v>4455</v>
      </c>
      <c r="H72" s="164">
        <v>9</v>
      </c>
      <c r="I72" s="164">
        <f t="shared" si="27"/>
        <v>33741</v>
      </c>
      <c r="J72" s="166">
        <f t="shared" si="33"/>
        <v>38196</v>
      </c>
      <c r="K72" s="166"/>
      <c r="L72" s="164" t="s">
        <v>314</v>
      </c>
      <c r="M72" s="164">
        <v>20</v>
      </c>
      <c r="N72" s="164">
        <f t="shared" si="31"/>
        <v>9900</v>
      </c>
      <c r="O72" s="164">
        <v>20</v>
      </c>
      <c r="P72" s="164">
        <f t="shared" si="32"/>
        <v>74980</v>
      </c>
      <c r="Q72" s="166">
        <f t="shared" si="34"/>
        <v>84880</v>
      </c>
    </row>
    <row r="73" spans="5:17" ht="15">
      <c r="E73" s="164" t="s">
        <v>79</v>
      </c>
      <c r="F73" s="164">
        <v>10</v>
      </c>
      <c r="G73" s="164">
        <f t="shared" si="30"/>
        <v>4950</v>
      </c>
      <c r="H73" s="164"/>
      <c r="I73" s="164">
        <f t="shared" si="27"/>
        <v>0</v>
      </c>
      <c r="J73" s="166">
        <f t="shared" si="33"/>
        <v>4950</v>
      </c>
      <c r="K73" s="166"/>
      <c r="L73" s="164" t="s">
        <v>315</v>
      </c>
      <c r="M73" s="164">
        <v>29</v>
      </c>
      <c r="N73" s="164">
        <f t="shared" si="31"/>
        <v>14355</v>
      </c>
      <c r="O73" s="164">
        <v>29</v>
      </c>
      <c r="P73" s="164">
        <f t="shared" si="32"/>
        <v>108721</v>
      </c>
      <c r="Q73" s="166">
        <f t="shared" si="34"/>
        <v>123076</v>
      </c>
    </row>
    <row r="74" spans="5:17" ht="15">
      <c r="E74" s="164" t="s">
        <v>80</v>
      </c>
      <c r="F74" s="164">
        <v>11</v>
      </c>
      <c r="G74" s="164">
        <f t="shared" si="30"/>
        <v>5445</v>
      </c>
      <c r="H74" s="164">
        <v>11</v>
      </c>
      <c r="I74" s="164">
        <f t="shared" si="27"/>
        <v>41239</v>
      </c>
      <c r="J74" s="166">
        <f t="shared" si="33"/>
        <v>46684</v>
      </c>
      <c r="K74" s="166"/>
      <c r="L74" s="164" t="s">
        <v>316</v>
      </c>
      <c r="M74" s="164">
        <v>45</v>
      </c>
      <c r="N74" s="164">
        <f t="shared" si="31"/>
        <v>22275</v>
      </c>
      <c r="O74" s="164">
        <v>45</v>
      </c>
      <c r="P74" s="164">
        <f t="shared" si="32"/>
        <v>168705</v>
      </c>
      <c r="Q74" s="166">
        <f t="shared" si="34"/>
        <v>190980</v>
      </c>
    </row>
    <row r="75" spans="5:17" ht="15">
      <c r="E75" s="164" t="s">
        <v>81</v>
      </c>
      <c r="F75" s="164">
        <v>3</v>
      </c>
      <c r="G75" s="164">
        <f t="shared" si="30"/>
        <v>1485</v>
      </c>
      <c r="H75" s="164"/>
      <c r="I75" s="164">
        <f t="shared" si="27"/>
        <v>0</v>
      </c>
      <c r="J75" s="166">
        <f t="shared" si="33"/>
        <v>1485</v>
      </c>
      <c r="K75" s="166"/>
      <c r="L75" s="164" t="s">
        <v>317</v>
      </c>
      <c r="M75" s="164">
        <v>19</v>
      </c>
      <c r="N75" s="164">
        <f t="shared" si="31"/>
        <v>9405</v>
      </c>
      <c r="O75" s="164">
        <v>19</v>
      </c>
      <c r="P75" s="164">
        <f t="shared" si="32"/>
        <v>71231</v>
      </c>
      <c r="Q75" s="166">
        <f t="shared" si="34"/>
        <v>80636</v>
      </c>
    </row>
    <row r="76" spans="5:17" ht="15">
      <c r="E76" s="164" t="s">
        <v>82</v>
      </c>
      <c r="F76" s="164">
        <v>6</v>
      </c>
      <c r="G76" s="164">
        <f t="shared" si="30"/>
        <v>2970</v>
      </c>
      <c r="H76" s="164"/>
      <c r="I76" s="164">
        <f t="shared" si="27"/>
        <v>0</v>
      </c>
      <c r="J76" s="166">
        <f t="shared" si="33"/>
        <v>2970</v>
      </c>
      <c r="K76" s="166"/>
      <c r="L76" s="164" t="s">
        <v>318</v>
      </c>
      <c r="M76" s="164">
        <v>4</v>
      </c>
      <c r="N76" s="164">
        <f t="shared" si="31"/>
        <v>1980</v>
      </c>
      <c r="O76" s="164"/>
      <c r="P76" s="164">
        <f t="shared" si="32"/>
        <v>0</v>
      </c>
      <c r="Q76" s="166">
        <f t="shared" si="34"/>
        <v>1980</v>
      </c>
    </row>
    <row r="77" spans="5:17" ht="15">
      <c r="E77" s="164" t="s">
        <v>83</v>
      </c>
      <c r="F77" s="164">
        <v>1</v>
      </c>
      <c r="G77" s="164">
        <f t="shared" si="30"/>
        <v>495</v>
      </c>
      <c r="H77" s="164"/>
      <c r="I77" s="164">
        <f t="shared" si="27"/>
        <v>0</v>
      </c>
      <c r="J77" s="166">
        <f t="shared" si="33"/>
        <v>495</v>
      </c>
      <c r="K77" s="166"/>
      <c r="L77" s="164"/>
      <c r="M77" s="164"/>
      <c r="N77" s="164">
        <f t="shared" si="31"/>
        <v>0</v>
      </c>
      <c r="O77" s="164"/>
      <c r="P77" s="164">
        <f t="shared" si="32"/>
        <v>0</v>
      </c>
      <c r="Q77" s="166">
        <f t="shared" si="34"/>
        <v>0</v>
      </c>
    </row>
    <row r="78" spans="5:17" ht="15">
      <c r="E78" s="164" t="s">
        <v>84</v>
      </c>
      <c r="F78" s="164">
        <v>2</v>
      </c>
      <c r="G78" s="164">
        <f t="shared" si="30"/>
        <v>990</v>
      </c>
      <c r="H78" s="164"/>
      <c r="I78" s="164">
        <f t="shared" si="27"/>
        <v>0</v>
      </c>
      <c r="J78" s="166">
        <f t="shared" si="33"/>
        <v>990</v>
      </c>
      <c r="K78" s="166"/>
      <c r="L78" s="164"/>
      <c r="M78" s="164"/>
      <c r="N78" s="164">
        <f t="shared" si="31"/>
        <v>0</v>
      </c>
      <c r="O78" s="164"/>
      <c r="P78" s="164">
        <f t="shared" si="32"/>
        <v>0</v>
      </c>
      <c r="Q78" s="166">
        <f t="shared" si="34"/>
        <v>0</v>
      </c>
    </row>
    <row r="79" spans="5:17" ht="15">
      <c r="E79" s="164" t="s">
        <v>85</v>
      </c>
      <c r="F79" s="164">
        <v>14</v>
      </c>
      <c r="G79" s="164">
        <f t="shared" si="30"/>
        <v>6930</v>
      </c>
      <c r="H79" s="164"/>
      <c r="I79" s="164">
        <f t="shared" si="27"/>
        <v>0</v>
      </c>
      <c r="J79" s="166">
        <f t="shared" si="33"/>
        <v>6930</v>
      </c>
      <c r="K79" s="166"/>
      <c r="L79" s="164"/>
      <c r="M79" s="164"/>
      <c r="N79" s="164">
        <f t="shared" si="31"/>
        <v>0</v>
      </c>
      <c r="O79" s="164"/>
      <c r="P79" s="164">
        <f t="shared" si="32"/>
        <v>0</v>
      </c>
      <c r="Q79" s="166">
        <f t="shared" si="34"/>
        <v>0</v>
      </c>
    </row>
    <row r="80" spans="5:17" ht="15">
      <c r="E80" s="164" t="s">
        <v>86</v>
      </c>
      <c r="F80" s="164">
        <v>17</v>
      </c>
      <c r="G80" s="164">
        <f t="shared" si="30"/>
        <v>8415</v>
      </c>
      <c r="H80" s="164"/>
      <c r="I80" s="164">
        <f t="shared" si="27"/>
        <v>0</v>
      </c>
      <c r="J80" s="166">
        <f t="shared" si="33"/>
        <v>8415</v>
      </c>
      <c r="K80" s="166"/>
      <c r="L80" s="164"/>
      <c r="M80" s="164"/>
      <c r="N80" s="164">
        <f t="shared" si="31"/>
        <v>0</v>
      </c>
      <c r="O80" s="164"/>
      <c r="P80" s="164">
        <f t="shared" si="32"/>
        <v>0</v>
      </c>
      <c r="Q80" s="166">
        <f t="shared" si="34"/>
        <v>0</v>
      </c>
    </row>
    <row r="81" spans="5:17" ht="15">
      <c r="E81" s="164" t="s">
        <v>87</v>
      </c>
      <c r="F81" s="164">
        <v>10</v>
      </c>
      <c r="G81" s="164">
        <f t="shared" si="30"/>
        <v>4950</v>
      </c>
      <c r="H81" s="164">
        <v>10</v>
      </c>
      <c r="I81" s="164">
        <f t="shared" si="27"/>
        <v>37490</v>
      </c>
      <c r="J81" s="166">
        <f t="shared" si="33"/>
        <v>42440</v>
      </c>
      <c r="K81" s="166"/>
      <c r="L81" s="164"/>
      <c r="M81" s="164"/>
      <c r="N81" s="164">
        <f t="shared" si="31"/>
        <v>0</v>
      </c>
      <c r="O81" s="164"/>
      <c r="P81" s="164">
        <f t="shared" si="32"/>
        <v>0</v>
      </c>
      <c r="Q81" s="166">
        <f t="shared" si="34"/>
        <v>0</v>
      </c>
    </row>
    <row r="82" spans="5:17" ht="15">
      <c r="E82" s="166" t="s">
        <v>88</v>
      </c>
      <c r="F82" s="166">
        <f>SUM(F83:F89)</f>
        <v>6</v>
      </c>
      <c r="G82" s="166">
        <f>SUM(G83:G89)</f>
        <v>2970</v>
      </c>
      <c r="H82" s="166">
        <f>SUM(H83:H89)</f>
        <v>0</v>
      </c>
      <c r="I82" s="164">
        <f t="shared" si="27"/>
        <v>0</v>
      </c>
      <c r="J82" s="166">
        <f t="shared" si="33"/>
        <v>2970</v>
      </c>
      <c r="K82" s="166"/>
      <c r="L82" s="166" t="s">
        <v>88</v>
      </c>
      <c r="M82" s="166">
        <f>SUM(M83:M89)</f>
        <v>62</v>
      </c>
      <c r="N82" s="166">
        <f>SUM(N83:N89)</f>
        <v>30690</v>
      </c>
      <c r="O82" s="166">
        <f>SUM(O83:O89)</f>
        <v>49</v>
      </c>
      <c r="P82" s="166">
        <f>SUM(P83:P89)</f>
        <v>183701</v>
      </c>
      <c r="Q82" s="166">
        <f t="shared" si="34"/>
        <v>214391</v>
      </c>
    </row>
    <row r="83" spans="5:17" ht="15">
      <c r="E83" s="164" t="s">
        <v>89</v>
      </c>
      <c r="F83" s="164"/>
      <c r="G83" s="164">
        <f aca="true" t="shared" si="35" ref="G83:G89">F83*495</f>
        <v>0</v>
      </c>
      <c r="H83" s="164"/>
      <c r="I83" s="164">
        <f t="shared" si="27"/>
        <v>0</v>
      </c>
      <c r="J83" s="166">
        <f t="shared" si="33"/>
        <v>0</v>
      </c>
      <c r="K83" s="166"/>
      <c r="L83" s="164" t="s">
        <v>319</v>
      </c>
      <c r="M83" s="164">
        <v>8</v>
      </c>
      <c r="N83" s="164">
        <f aca="true" t="shared" si="36" ref="N83:N89">M83*495</f>
        <v>3960</v>
      </c>
      <c r="O83" s="164"/>
      <c r="P83" s="164">
        <f aca="true" t="shared" si="37" ref="P83:P89">O83*3749</f>
        <v>0</v>
      </c>
      <c r="Q83" s="166">
        <f t="shared" si="34"/>
        <v>3960</v>
      </c>
    </row>
    <row r="84" spans="5:17" ht="15">
      <c r="E84" s="164" t="s">
        <v>90</v>
      </c>
      <c r="F84" s="164"/>
      <c r="G84" s="164">
        <f t="shared" si="35"/>
        <v>0</v>
      </c>
      <c r="H84" s="164"/>
      <c r="I84" s="164">
        <f t="shared" si="27"/>
        <v>0</v>
      </c>
      <c r="J84" s="166">
        <f t="shared" si="33"/>
        <v>0</v>
      </c>
      <c r="K84" s="166"/>
      <c r="L84" s="164" t="s">
        <v>320</v>
      </c>
      <c r="M84" s="164">
        <v>5</v>
      </c>
      <c r="N84" s="164">
        <f t="shared" si="36"/>
        <v>2475</v>
      </c>
      <c r="O84" s="164"/>
      <c r="P84" s="164">
        <f t="shared" si="37"/>
        <v>0</v>
      </c>
      <c r="Q84" s="166">
        <f t="shared" si="34"/>
        <v>2475</v>
      </c>
    </row>
    <row r="85" spans="5:17" ht="15">
      <c r="E85" s="164" t="s">
        <v>91</v>
      </c>
      <c r="F85" s="164"/>
      <c r="G85" s="164">
        <f t="shared" si="35"/>
        <v>0</v>
      </c>
      <c r="H85" s="164"/>
      <c r="I85" s="164">
        <f t="shared" si="27"/>
        <v>0</v>
      </c>
      <c r="J85" s="166">
        <f t="shared" si="33"/>
        <v>0</v>
      </c>
      <c r="K85" s="166"/>
      <c r="L85" s="164" t="s">
        <v>321</v>
      </c>
      <c r="M85" s="164">
        <v>13</v>
      </c>
      <c r="N85" s="164">
        <f t="shared" si="36"/>
        <v>6435</v>
      </c>
      <c r="O85" s="164">
        <v>13</v>
      </c>
      <c r="P85" s="164">
        <f t="shared" si="37"/>
        <v>48737</v>
      </c>
      <c r="Q85" s="166">
        <f t="shared" si="34"/>
        <v>55172</v>
      </c>
    </row>
    <row r="86" spans="5:17" ht="15">
      <c r="E86" s="164" t="s">
        <v>92</v>
      </c>
      <c r="F86" s="164"/>
      <c r="G86" s="164">
        <f t="shared" si="35"/>
        <v>0</v>
      </c>
      <c r="H86" s="164"/>
      <c r="I86" s="164">
        <f t="shared" si="27"/>
        <v>0</v>
      </c>
      <c r="J86" s="166">
        <f t="shared" si="33"/>
        <v>0</v>
      </c>
      <c r="K86" s="166"/>
      <c r="L86" s="164" t="s">
        <v>322</v>
      </c>
      <c r="M86" s="164"/>
      <c r="N86" s="164">
        <f t="shared" si="36"/>
        <v>0</v>
      </c>
      <c r="O86" s="164"/>
      <c r="P86" s="164">
        <f t="shared" si="37"/>
        <v>0</v>
      </c>
      <c r="Q86" s="166">
        <f t="shared" si="34"/>
        <v>0</v>
      </c>
    </row>
    <row r="87" spans="5:17" ht="15">
      <c r="E87" s="164" t="s">
        <v>93</v>
      </c>
      <c r="F87" s="164">
        <v>3</v>
      </c>
      <c r="G87" s="164">
        <f t="shared" si="35"/>
        <v>1485</v>
      </c>
      <c r="H87" s="164"/>
      <c r="I87" s="164">
        <f t="shared" si="27"/>
        <v>0</v>
      </c>
      <c r="J87" s="166">
        <f t="shared" si="33"/>
        <v>1485</v>
      </c>
      <c r="K87" s="166"/>
      <c r="L87" s="164" t="s">
        <v>323</v>
      </c>
      <c r="M87" s="164">
        <v>13</v>
      </c>
      <c r="N87" s="164">
        <f t="shared" si="36"/>
        <v>6435</v>
      </c>
      <c r="O87" s="164">
        <v>13</v>
      </c>
      <c r="P87" s="164">
        <f t="shared" si="37"/>
        <v>48737</v>
      </c>
      <c r="Q87" s="166">
        <f t="shared" si="34"/>
        <v>55172</v>
      </c>
    </row>
    <row r="88" spans="5:17" ht="15">
      <c r="E88" s="164" t="s">
        <v>94</v>
      </c>
      <c r="F88" s="164">
        <v>3</v>
      </c>
      <c r="G88" s="164">
        <f t="shared" si="35"/>
        <v>1485</v>
      </c>
      <c r="H88" s="164"/>
      <c r="I88" s="164">
        <f t="shared" si="27"/>
        <v>0</v>
      </c>
      <c r="J88" s="166">
        <f t="shared" si="33"/>
        <v>1485</v>
      </c>
      <c r="K88" s="166"/>
      <c r="L88" s="164" t="s">
        <v>324</v>
      </c>
      <c r="M88" s="164">
        <v>11</v>
      </c>
      <c r="N88" s="164">
        <f t="shared" si="36"/>
        <v>5445</v>
      </c>
      <c r="O88" s="164">
        <v>11</v>
      </c>
      <c r="P88" s="164">
        <f t="shared" si="37"/>
        <v>41239</v>
      </c>
      <c r="Q88" s="166">
        <f t="shared" si="34"/>
        <v>46684</v>
      </c>
    </row>
    <row r="89" spans="5:17" ht="15">
      <c r="E89" s="164" t="s">
        <v>95</v>
      </c>
      <c r="F89" s="164"/>
      <c r="G89" s="164">
        <f t="shared" si="35"/>
        <v>0</v>
      </c>
      <c r="H89" s="164"/>
      <c r="I89" s="164">
        <f t="shared" si="27"/>
        <v>0</v>
      </c>
      <c r="J89" s="166">
        <f t="shared" si="33"/>
        <v>0</v>
      </c>
      <c r="K89" s="166"/>
      <c r="L89" s="164" t="s">
        <v>325</v>
      </c>
      <c r="M89" s="164">
        <v>12</v>
      </c>
      <c r="N89" s="164">
        <f t="shared" si="36"/>
        <v>5940</v>
      </c>
      <c r="O89" s="164">
        <v>12</v>
      </c>
      <c r="P89" s="164">
        <f t="shared" si="37"/>
        <v>44988</v>
      </c>
      <c r="Q89" s="166">
        <f t="shared" si="34"/>
        <v>50928</v>
      </c>
    </row>
    <row r="90" spans="5:17" ht="15">
      <c r="E90" s="166" t="s">
        <v>96</v>
      </c>
      <c r="F90" s="166">
        <f>SUM(F91:F98)</f>
        <v>49</v>
      </c>
      <c r="G90" s="166">
        <f>SUM(G91:G98)</f>
        <v>24255</v>
      </c>
      <c r="H90" s="166">
        <f>SUM(H91:H98)</f>
        <v>31</v>
      </c>
      <c r="I90" s="164">
        <f t="shared" si="27"/>
        <v>116219</v>
      </c>
      <c r="J90" s="166">
        <f t="shared" si="33"/>
        <v>140474</v>
      </c>
      <c r="K90" s="166"/>
      <c r="L90" s="166" t="s">
        <v>96</v>
      </c>
      <c r="M90" s="166">
        <f>SUM(M91:M98)</f>
        <v>89</v>
      </c>
      <c r="N90" s="166">
        <f>SUM(N91:N98)</f>
        <v>44055</v>
      </c>
      <c r="O90" s="166">
        <f>SUM(O91:O98)</f>
        <v>86</v>
      </c>
      <c r="P90" s="166">
        <f>SUM(P91:P98)</f>
        <v>322414</v>
      </c>
      <c r="Q90" s="166">
        <f t="shared" si="34"/>
        <v>366469</v>
      </c>
    </row>
    <row r="91" spans="5:17" ht="15">
      <c r="E91" s="164" t="s">
        <v>97</v>
      </c>
      <c r="F91" s="164">
        <v>10</v>
      </c>
      <c r="G91" s="164">
        <f aca="true" t="shared" si="38" ref="G91:G98">F91*495</f>
        <v>4950</v>
      </c>
      <c r="H91" s="164">
        <v>9</v>
      </c>
      <c r="I91" s="164">
        <f t="shared" si="27"/>
        <v>33741</v>
      </c>
      <c r="J91" s="166">
        <f t="shared" si="33"/>
        <v>38691</v>
      </c>
      <c r="K91" s="166"/>
      <c r="L91" s="164" t="s">
        <v>326</v>
      </c>
      <c r="M91" s="164">
        <v>17</v>
      </c>
      <c r="N91" s="164">
        <f aca="true" t="shared" si="39" ref="N91:N98">M91*495</f>
        <v>8415</v>
      </c>
      <c r="O91" s="164">
        <v>17</v>
      </c>
      <c r="P91" s="164">
        <f aca="true" t="shared" si="40" ref="P91:P98">O91*3749</f>
        <v>63733</v>
      </c>
      <c r="Q91" s="166">
        <f t="shared" si="34"/>
        <v>72148</v>
      </c>
    </row>
    <row r="92" spans="5:17" ht="15">
      <c r="E92" s="164" t="s">
        <v>98</v>
      </c>
      <c r="F92" s="164">
        <v>3</v>
      </c>
      <c r="G92" s="164">
        <f t="shared" si="38"/>
        <v>1485</v>
      </c>
      <c r="H92" s="164"/>
      <c r="I92" s="164">
        <f aca="true" t="shared" si="41" ref="I92:I123">H92*3749</f>
        <v>0</v>
      </c>
      <c r="J92" s="166">
        <f t="shared" si="33"/>
        <v>1485</v>
      </c>
      <c r="K92" s="166"/>
      <c r="L92" s="164" t="s">
        <v>327</v>
      </c>
      <c r="M92" s="164">
        <v>12</v>
      </c>
      <c r="N92" s="164">
        <f t="shared" si="39"/>
        <v>5940</v>
      </c>
      <c r="O92" s="164">
        <v>12</v>
      </c>
      <c r="P92" s="164">
        <f t="shared" si="40"/>
        <v>44988</v>
      </c>
      <c r="Q92" s="166">
        <f t="shared" si="34"/>
        <v>50928</v>
      </c>
    </row>
    <row r="93" spans="5:17" ht="15">
      <c r="E93" s="164" t="s">
        <v>99</v>
      </c>
      <c r="F93" s="164">
        <v>12</v>
      </c>
      <c r="G93" s="164">
        <f t="shared" si="38"/>
        <v>5940</v>
      </c>
      <c r="H93" s="164">
        <v>12</v>
      </c>
      <c r="I93" s="164">
        <f t="shared" si="41"/>
        <v>44988</v>
      </c>
      <c r="J93" s="166">
        <f t="shared" si="33"/>
        <v>50928</v>
      </c>
      <c r="K93" s="166"/>
      <c r="L93" s="164" t="s">
        <v>328</v>
      </c>
      <c r="M93" s="164">
        <v>15</v>
      </c>
      <c r="N93" s="164">
        <f t="shared" si="39"/>
        <v>7425</v>
      </c>
      <c r="O93" s="164">
        <v>15</v>
      </c>
      <c r="P93" s="164">
        <f t="shared" si="40"/>
        <v>56235</v>
      </c>
      <c r="Q93" s="166">
        <f t="shared" si="34"/>
        <v>63660</v>
      </c>
    </row>
    <row r="94" spans="5:17" ht="15">
      <c r="E94" s="164" t="s">
        <v>100</v>
      </c>
      <c r="F94" s="164">
        <v>5</v>
      </c>
      <c r="G94" s="164">
        <f t="shared" si="38"/>
        <v>2475</v>
      </c>
      <c r="H94" s="164"/>
      <c r="I94" s="164">
        <f t="shared" si="41"/>
        <v>0</v>
      </c>
      <c r="J94" s="166">
        <f t="shared" si="33"/>
        <v>2475</v>
      </c>
      <c r="K94" s="166"/>
      <c r="L94" s="164" t="s">
        <v>329</v>
      </c>
      <c r="M94" s="164">
        <v>3</v>
      </c>
      <c r="N94" s="164">
        <f t="shared" si="39"/>
        <v>1485</v>
      </c>
      <c r="O94" s="164"/>
      <c r="P94" s="164">
        <f t="shared" si="40"/>
        <v>0</v>
      </c>
      <c r="Q94" s="166">
        <f t="shared" si="34"/>
        <v>1485</v>
      </c>
    </row>
    <row r="95" spans="5:17" ht="15">
      <c r="E95" s="164" t="s">
        <v>101</v>
      </c>
      <c r="F95" s="164">
        <v>10</v>
      </c>
      <c r="G95" s="164">
        <f t="shared" si="38"/>
        <v>4950</v>
      </c>
      <c r="H95" s="164">
        <v>10</v>
      </c>
      <c r="I95" s="164">
        <f t="shared" si="41"/>
        <v>37490</v>
      </c>
      <c r="J95" s="166">
        <f t="shared" si="33"/>
        <v>42440</v>
      </c>
      <c r="K95" s="166"/>
      <c r="L95" s="164" t="s">
        <v>330</v>
      </c>
      <c r="M95" s="164">
        <v>21</v>
      </c>
      <c r="N95" s="164">
        <f t="shared" si="39"/>
        <v>10395</v>
      </c>
      <c r="O95" s="164">
        <v>21</v>
      </c>
      <c r="P95" s="164">
        <f t="shared" si="40"/>
        <v>78729</v>
      </c>
      <c r="Q95" s="166">
        <f t="shared" si="34"/>
        <v>89124</v>
      </c>
    </row>
    <row r="96" spans="5:17" ht="15">
      <c r="E96" s="164" t="s">
        <v>102</v>
      </c>
      <c r="F96" s="164">
        <v>4</v>
      </c>
      <c r="G96" s="164">
        <f t="shared" si="38"/>
        <v>1980</v>
      </c>
      <c r="H96" s="164"/>
      <c r="I96" s="164">
        <f t="shared" si="41"/>
        <v>0</v>
      </c>
      <c r="J96" s="166">
        <f t="shared" si="33"/>
        <v>1980</v>
      </c>
      <c r="K96" s="166"/>
      <c r="L96" s="164" t="s">
        <v>331</v>
      </c>
      <c r="M96" s="164">
        <v>21</v>
      </c>
      <c r="N96" s="164">
        <f t="shared" si="39"/>
        <v>10395</v>
      </c>
      <c r="O96" s="164">
        <v>21</v>
      </c>
      <c r="P96" s="164">
        <f t="shared" si="40"/>
        <v>78729</v>
      </c>
      <c r="Q96" s="166">
        <f t="shared" si="34"/>
        <v>89124</v>
      </c>
    </row>
    <row r="97" spans="5:17" ht="15">
      <c r="E97" s="164" t="s">
        <v>103</v>
      </c>
      <c r="F97" s="164">
        <v>4</v>
      </c>
      <c r="G97" s="164">
        <f t="shared" si="38"/>
        <v>1980</v>
      </c>
      <c r="H97" s="164"/>
      <c r="I97" s="164">
        <f t="shared" si="41"/>
        <v>0</v>
      </c>
      <c r="J97" s="166">
        <f t="shared" si="33"/>
        <v>1980</v>
      </c>
      <c r="K97" s="166"/>
      <c r="L97" s="164"/>
      <c r="M97" s="164"/>
      <c r="N97" s="164">
        <f t="shared" si="39"/>
        <v>0</v>
      </c>
      <c r="O97" s="164"/>
      <c r="P97" s="164">
        <f t="shared" si="40"/>
        <v>0</v>
      </c>
      <c r="Q97" s="166">
        <f t="shared" si="34"/>
        <v>0</v>
      </c>
    </row>
    <row r="98" spans="5:17" ht="15">
      <c r="E98" s="164" t="s">
        <v>104</v>
      </c>
      <c r="F98" s="164">
        <v>1</v>
      </c>
      <c r="G98" s="164">
        <f t="shared" si="38"/>
        <v>495</v>
      </c>
      <c r="H98" s="164"/>
      <c r="I98" s="164">
        <f t="shared" si="41"/>
        <v>0</v>
      </c>
      <c r="J98" s="166">
        <f t="shared" si="33"/>
        <v>495</v>
      </c>
      <c r="K98" s="166"/>
      <c r="L98" s="164"/>
      <c r="M98" s="164"/>
      <c r="N98" s="164">
        <f t="shared" si="39"/>
        <v>0</v>
      </c>
      <c r="O98" s="164"/>
      <c r="P98" s="164">
        <f t="shared" si="40"/>
        <v>0</v>
      </c>
      <c r="Q98" s="166">
        <f t="shared" si="34"/>
        <v>0</v>
      </c>
    </row>
    <row r="99" spans="5:17" ht="15">
      <c r="E99" s="166" t="s">
        <v>105</v>
      </c>
      <c r="F99" s="166">
        <f>SUM(F100:F116)</f>
        <v>142</v>
      </c>
      <c r="G99" s="166">
        <f>SUM(G100:G116)</f>
        <v>70290</v>
      </c>
      <c r="H99" s="166">
        <f>SUM(H100:H116)</f>
        <v>115</v>
      </c>
      <c r="I99" s="164">
        <f t="shared" si="41"/>
        <v>431135</v>
      </c>
      <c r="J99" s="166">
        <f t="shared" si="33"/>
        <v>501425</v>
      </c>
      <c r="K99" s="166"/>
      <c r="L99" s="166" t="s">
        <v>105</v>
      </c>
      <c r="M99" s="166">
        <f>SUM(M100:M116)</f>
        <v>339</v>
      </c>
      <c r="N99" s="166">
        <f>SUM(N100:N116)</f>
        <v>167805</v>
      </c>
      <c r="O99" s="166">
        <f>SUM(O100:O116)</f>
        <v>339</v>
      </c>
      <c r="P99" s="166">
        <f>SUM(P100:P116)</f>
        <v>1270911</v>
      </c>
      <c r="Q99" s="166">
        <f t="shared" si="34"/>
        <v>1438716</v>
      </c>
    </row>
    <row r="100" spans="5:17" ht="15">
      <c r="E100" s="164" t="s">
        <v>106</v>
      </c>
      <c r="F100" s="164"/>
      <c r="G100" s="164">
        <f aca="true" t="shared" si="42" ref="G100:G116">F100*495</f>
        <v>0</v>
      </c>
      <c r="H100" s="164"/>
      <c r="I100" s="164">
        <f t="shared" si="41"/>
        <v>0</v>
      </c>
      <c r="J100" s="166">
        <f t="shared" si="33"/>
        <v>0</v>
      </c>
      <c r="K100" s="166"/>
      <c r="L100" s="164" t="s">
        <v>332</v>
      </c>
      <c r="M100" s="164">
        <v>27</v>
      </c>
      <c r="N100" s="164">
        <f aca="true" t="shared" si="43" ref="N100:N116">M100*495</f>
        <v>13365</v>
      </c>
      <c r="O100" s="164">
        <v>27</v>
      </c>
      <c r="P100" s="164">
        <f aca="true" t="shared" si="44" ref="P100:P116">O100*3749</f>
        <v>101223</v>
      </c>
      <c r="Q100" s="166">
        <f t="shared" si="34"/>
        <v>114588</v>
      </c>
    </row>
    <row r="101" spans="5:17" ht="15">
      <c r="E101" s="164" t="s">
        <v>107</v>
      </c>
      <c r="F101" s="164"/>
      <c r="G101" s="164">
        <f t="shared" si="42"/>
        <v>0</v>
      </c>
      <c r="H101" s="164"/>
      <c r="I101" s="164">
        <f t="shared" si="41"/>
        <v>0</v>
      </c>
      <c r="J101" s="166">
        <f t="shared" si="33"/>
        <v>0</v>
      </c>
      <c r="K101" s="166"/>
      <c r="L101" s="164" t="s">
        <v>333</v>
      </c>
      <c r="M101" s="164">
        <v>17</v>
      </c>
      <c r="N101" s="164">
        <f t="shared" si="43"/>
        <v>8415</v>
      </c>
      <c r="O101" s="164">
        <v>17</v>
      </c>
      <c r="P101" s="164">
        <f t="shared" si="44"/>
        <v>63733</v>
      </c>
      <c r="Q101" s="166">
        <f t="shared" si="34"/>
        <v>72148</v>
      </c>
    </row>
    <row r="102" spans="5:17" ht="15">
      <c r="E102" s="164" t="s">
        <v>108</v>
      </c>
      <c r="F102" s="164">
        <v>12</v>
      </c>
      <c r="G102" s="164">
        <f t="shared" si="42"/>
        <v>5940</v>
      </c>
      <c r="H102" s="164">
        <v>12</v>
      </c>
      <c r="I102" s="164">
        <f t="shared" si="41"/>
        <v>44988</v>
      </c>
      <c r="J102" s="166">
        <f t="shared" si="33"/>
        <v>50928</v>
      </c>
      <c r="K102" s="166"/>
      <c r="L102" s="164" t="s">
        <v>334</v>
      </c>
      <c r="M102" s="164">
        <v>31</v>
      </c>
      <c r="N102" s="164">
        <f t="shared" si="43"/>
        <v>15345</v>
      </c>
      <c r="O102" s="164">
        <v>31</v>
      </c>
      <c r="P102" s="164">
        <f t="shared" si="44"/>
        <v>116219</v>
      </c>
      <c r="Q102" s="166">
        <f t="shared" si="34"/>
        <v>131564</v>
      </c>
    </row>
    <row r="103" spans="5:17" ht="15">
      <c r="E103" s="164" t="s">
        <v>109</v>
      </c>
      <c r="F103" s="164">
        <v>18</v>
      </c>
      <c r="G103" s="164">
        <f t="shared" si="42"/>
        <v>8910</v>
      </c>
      <c r="H103" s="164">
        <v>18</v>
      </c>
      <c r="I103" s="164">
        <f t="shared" si="41"/>
        <v>67482</v>
      </c>
      <c r="J103" s="166">
        <f t="shared" si="33"/>
        <v>76392</v>
      </c>
      <c r="K103" s="166"/>
      <c r="L103" s="164" t="s">
        <v>335</v>
      </c>
      <c r="M103" s="164">
        <v>29</v>
      </c>
      <c r="N103" s="164">
        <f t="shared" si="43"/>
        <v>14355</v>
      </c>
      <c r="O103" s="164">
        <v>29</v>
      </c>
      <c r="P103" s="164">
        <f t="shared" si="44"/>
        <v>108721</v>
      </c>
      <c r="Q103" s="166">
        <f t="shared" si="34"/>
        <v>123076</v>
      </c>
    </row>
    <row r="104" spans="5:17" ht="15">
      <c r="E104" s="164" t="s">
        <v>110</v>
      </c>
      <c r="F104" s="164">
        <v>19</v>
      </c>
      <c r="G104" s="164">
        <f t="shared" si="42"/>
        <v>9405</v>
      </c>
      <c r="H104" s="164">
        <v>19</v>
      </c>
      <c r="I104" s="164">
        <f t="shared" si="41"/>
        <v>71231</v>
      </c>
      <c r="J104" s="166">
        <f t="shared" si="33"/>
        <v>80636</v>
      </c>
      <c r="K104" s="166"/>
      <c r="L104" s="164" t="s">
        <v>336</v>
      </c>
      <c r="M104" s="164">
        <v>34</v>
      </c>
      <c r="N104" s="164">
        <f t="shared" si="43"/>
        <v>16830</v>
      </c>
      <c r="O104" s="164">
        <v>34</v>
      </c>
      <c r="P104" s="164">
        <f t="shared" si="44"/>
        <v>127466</v>
      </c>
      <c r="Q104" s="166">
        <f t="shared" si="34"/>
        <v>144296</v>
      </c>
    </row>
    <row r="105" spans="5:17" ht="15">
      <c r="E105" s="164" t="s">
        <v>111</v>
      </c>
      <c r="F105" s="164">
        <v>10</v>
      </c>
      <c r="G105" s="164">
        <f t="shared" si="42"/>
        <v>4950</v>
      </c>
      <c r="H105" s="164"/>
      <c r="I105" s="164">
        <f t="shared" si="41"/>
        <v>0</v>
      </c>
      <c r="J105" s="166">
        <f t="shared" si="33"/>
        <v>4950</v>
      </c>
      <c r="K105" s="166"/>
      <c r="L105" s="164" t="s">
        <v>337</v>
      </c>
      <c r="M105" s="164"/>
      <c r="N105" s="164">
        <f t="shared" si="43"/>
        <v>0</v>
      </c>
      <c r="O105" s="164"/>
      <c r="P105" s="164">
        <f t="shared" si="44"/>
        <v>0</v>
      </c>
      <c r="Q105" s="166">
        <f t="shared" si="34"/>
        <v>0</v>
      </c>
    </row>
    <row r="106" spans="5:17" ht="15">
      <c r="E106" s="164" t="s">
        <v>112</v>
      </c>
      <c r="F106" s="164">
        <v>12</v>
      </c>
      <c r="G106" s="164">
        <f t="shared" si="42"/>
        <v>5940</v>
      </c>
      <c r="H106" s="164">
        <v>12</v>
      </c>
      <c r="I106" s="164">
        <f t="shared" si="41"/>
        <v>44988</v>
      </c>
      <c r="J106" s="166">
        <f t="shared" si="33"/>
        <v>50928</v>
      </c>
      <c r="K106" s="166"/>
      <c r="L106" s="164" t="s">
        <v>338</v>
      </c>
      <c r="M106" s="164">
        <v>38</v>
      </c>
      <c r="N106" s="164">
        <f t="shared" si="43"/>
        <v>18810</v>
      </c>
      <c r="O106" s="164">
        <v>38</v>
      </c>
      <c r="P106" s="164">
        <f t="shared" si="44"/>
        <v>142462</v>
      </c>
      <c r="Q106" s="166">
        <f t="shared" si="34"/>
        <v>161272</v>
      </c>
    </row>
    <row r="107" spans="5:17" ht="15">
      <c r="E107" s="164" t="s">
        <v>113</v>
      </c>
      <c r="F107" s="164">
        <v>5</v>
      </c>
      <c r="G107" s="164">
        <f t="shared" si="42"/>
        <v>2475</v>
      </c>
      <c r="H107" s="164">
        <v>5</v>
      </c>
      <c r="I107" s="164">
        <f t="shared" si="41"/>
        <v>18745</v>
      </c>
      <c r="J107" s="166">
        <f t="shared" si="33"/>
        <v>21220</v>
      </c>
      <c r="K107" s="166"/>
      <c r="L107" s="164" t="s">
        <v>339</v>
      </c>
      <c r="M107" s="164">
        <v>39</v>
      </c>
      <c r="N107" s="164">
        <f t="shared" si="43"/>
        <v>19305</v>
      </c>
      <c r="O107" s="164">
        <v>39</v>
      </c>
      <c r="P107" s="164">
        <f t="shared" si="44"/>
        <v>146211</v>
      </c>
      <c r="Q107" s="166">
        <f t="shared" si="34"/>
        <v>165516</v>
      </c>
    </row>
    <row r="108" spans="5:17" ht="15">
      <c r="E108" s="164" t="s">
        <v>114</v>
      </c>
      <c r="F108" s="164"/>
      <c r="G108" s="164">
        <f t="shared" si="42"/>
        <v>0</v>
      </c>
      <c r="H108" s="164"/>
      <c r="I108" s="164">
        <f t="shared" si="41"/>
        <v>0</v>
      </c>
      <c r="J108" s="166">
        <f t="shared" si="33"/>
        <v>0</v>
      </c>
      <c r="K108" s="166"/>
      <c r="L108" s="164" t="s">
        <v>340</v>
      </c>
      <c r="M108" s="164">
        <v>23</v>
      </c>
      <c r="N108" s="164">
        <f t="shared" si="43"/>
        <v>11385</v>
      </c>
      <c r="O108" s="164">
        <v>23</v>
      </c>
      <c r="P108" s="164">
        <f t="shared" si="44"/>
        <v>86227</v>
      </c>
      <c r="Q108" s="166">
        <f t="shared" si="34"/>
        <v>97612</v>
      </c>
    </row>
    <row r="109" spans="5:17" ht="15">
      <c r="E109" s="164" t="s">
        <v>115</v>
      </c>
      <c r="F109" s="164">
        <v>22</v>
      </c>
      <c r="G109" s="164">
        <f t="shared" si="42"/>
        <v>10890</v>
      </c>
      <c r="H109" s="164">
        <v>22</v>
      </c>
      <c r="I109" s="164">
        <f t="shared" si="41"/>
        <v>82478</v>
      </c>
      <c r="J109" s="166">
        <f t="shared" si="33"/>
        <v>93368</v>
      </c>
      <c r="K109" s="166"/>
      <c r="L109" s="164" t="s">
        <v>341</v>
      </c>
      <c r="M109" s="164">
        <v>54</v>
      </c>
      <c r="N109" s="164">
        <f t="shared" si="43"/>
        <v>26730</v>
      </c>
      <c r="O109" s="164">
        <v>54</v>
      </c>
      <c r="P109" s="164">
        <f t="shared" si="44"/>
        <v>202446</v>
      </c>
      <c r="Q109" s="166">
        <f t="shared" si="34"/>
        <v>229176</v>
      </c>
    </row>
    <row r="110" spans="5:17" ht="15">
      <c r="E110" s="164" t="s">
        <v>116</v>
      </c>
      <c r="F110" s="164">
        <v>2</v>
      </c>
      <c r="G110" s="164">
        <f t="shared" si="42"/>
        <v>990</v>
      </c>
      <c r="H110" s="164"/>
      <c r="I110" s="164">
        <f t="shared" si="41"/>
        <v>0</v>
      </c>
      <c r="J110" s="166">
        <f t="shared" si="33"/>
        <v>990</v>
      </c>
      <c r="K110" s="166"/>
      <c r="L110" s="164" t="s">
        <v>342</v>
      </c>
      <c r="M110" s="164">
        <v>20</v>
      </c>
      <c r="N110" s="164">
        <f t="shared" si="43"/>
        <v>9900</v>
      </c>
      <c r="O110" s="164">
        <v>20</v>
      </c>
      <c r="P110" s="164">
        <f t="shared" si="44"/>
        <v>74980</v>
      </c>
      <c r="Q110" s="166">
        <f t="shared" si="34"/>
        <v>84880</v>
      </c>
    </row>
    <row r="111" spans="5:17" ht="15">
      <c r="E111" s="164" t="s">
        <v>117</v>
      </c>
      <c r="F111" s="164">
        <v>16</v>
      </c>
      <c r="G111" s="164">
        <f t="shared" si="42"/>
        <v>7920</v>
      </c>
      <c r="H111" s="164">
        <v>16</v>
      </c>
      <c r="I111" s="164">
        <f t="shared" si="41"/>
        <v>59984</v>
      </c>
      <c r="J111" s="166">
        <f t="shared" si="33"/>
        <v>67904</v>
      </c>
      <c r="K111" s="166"/>
      <c r="L111" s="164" t="s">
        <v>343</v>
      </c>
      <c r="M111" s="164">
        <v>27</v>
      </c>
      <c r="N111" s="164">
        <f t="shared" si="43"/>
        <v>13365</v>
      </c>
      <c r="O111" s="164">
        <v>27</v>
      </c>
      <c r="P111" s="164">
        <f t="shared" si="44"/>
        <v>101223</v>
      </c>
      <c r="Q111" s="166">
        <f t="shared" si="34"/>
        <v>114588</v>
      </c>
    </row>
    <row r="112" spans="5:17" ht="15">
      <c r="E112" s="164" t="s">
        <v>118</v>
      </c>
      <c r="F112" s="164">
        <v>2</v>
      </c>
      <c r="G112" s="164">
        <f t="shared" si="42"/>
        <v>990</v>
      </c>
      <c r="H112" s="164"/>
      <c r="I112" s="164">
        <f t="shared" si="41"/>
        <v>0</v>
      </c>
      <c r="J112" s="166">
        <f t="shared" si="33"/>
        <v>990</v>
      </c>
      <c r="K112" s="166"/>
      <c r="L112" s="164"/>
      <c r="M112" s="164"/>
      <c r="N112" s="164">
        <f t="shared" si="43"/>
        <v>0</v>
      </c>
      <c r="O112" s="164"/>
      <c r="P112" s="164">
        <f t="shared" si="44"/>
        <v>0</v>
      </c>
      <c r="Q112" s="166">
        <f t="shared" si="34"/>
        <v>0</v>
      </c>
    </row>
    <row r="113" spans="5:17" ht="15">
      <c r="E113" s="164" t="s">
        <v>119</v>
      </c>
      <c r="F113" s="164">
        <v>9</v>
      </c>
      <c r="G113" s="164">
        <f t="shared" si="42"/>
        <v>4455</v>
      </c>
      <c r="H113" s="164"/>
      <c r="I113" s="164">
        <f t="shared" si="41"/>
        <v>0</v>
      </c>
      <c r="J113" s="166">
        <f t="shared" si="33"/>
        <v>4455</v>
      </c>
      <c r="K113" s="166"/>
      <c r="L113" s="164"/>
      <c r="M113" s="164"/>
      <c r="N113" s="164">
        <f t="shared" si="43"/>
        <v>0</v>
      </c>
      <c r="O113" s="164"/>
      <c r="P113" s="164">
        <f t="shared" si="44"/>
        <v>0</v>
      </c>
      <c r="Q113" s="166">
        <f t="shared" si="34"/>
        <v>0</v>
      </c>
    </row>
    <row r="114" spans="5:17" ht="15">
      <c r="E114" s="164" t="s">
        <v>120</v>
      </c>
      <c r="F114" s="164">
        <v>11</v>
      </c>
      <c r="G114" s="164">
        <f t="shared" si="42"/>
        <v>5445</v>
      </c>
      <c r="H114" s="164">
        <v>11</v>
      </c>
      <c r="I114" s="164">
        <f t="shared" si="41"/>
        <v>41239</v>
      </c>
      <c r="J114" s="166">
        <f t="shared" si="33"/>
        <v>46684</v>
      </c>
      <c r="K114" s="166"/>
      <c r="L114" s="164"/>
      <c r="M114" s="164"/>
      <c r="N114" s="164">
        <f t="shared" si="43"/>
        <v>0</v>
      </c>
      <c r="O114" s="164"/>
      <c r="P114" s="164">
        <f t="shared" si="44"/>
        <v>0</v>
      </c>
      <c r="Q114" s="166">
        <f t="shared" si="34"/>
        <v>0</v>
      </c>
    </row>
    <row r="115" spans="5:17" ht="15">
      <c r="E115" s="164" t="s">
        <v>121</v>
      </c>
      <c r="F115" s="164">
        <v>2</v>
      </c>
      <c r="G115" s="164">
        <f t="shared" si="42"/>
        <v>990</v>
      </c>
      <c r="H115" s="164"/>
      <c r="I115" s="164">
        <f t="shared" si="41"/>
        <v>0</v>
      </c>
      <c r="J115" s="166">
        <f t="shared" si="33"/>
        <v>990</v>
      </c>
      <c r="K115" s="166"/>
      <c r="L115" s="164"/>
      <c r="M115" s="164"/>
      <c r="N115" s="164">
        <f t="shared" si="43"/>
        <v>0</v>
      </c>
      <c r="O115" s="164"/>
      <c r="P115" s="164">
        <f t="shared" si="44"/>
        <v>0</v>
      </c>
      <c r="Q115" s="166">
        <f t="shared" si="34"/>
        <v>0</v>
      </c>
    </row>
    <row r="116" spans="5:17" ht="15">
      <c r="E116" s="164" t="s">
        <v>122</v>
      </c>
      <c r="F116" s="164">
        <v>2</v>
      </c>
      <c r="G116" s="164">
        <f t="shared" si="42"/>
        <v>990</v>
      </c>
      <c r="H116" s="164"/>
      <c r="I116" s="164">
        <f t="shared" si="41"/>
        <v>0</v>
      </c>
      <c r="J116" s="166">
        <f t="shared" si="33"/>
        <v>990</v>
      </c>
      <c r="K116" s="166"/>
      <c r="L116" s="164"/>
      <c r="M116" s="164"/>
      <c r="N116" s="164">
        <f t="shared" si="43"/>
        <v>0</v>
      </c>
      <c r="O116" s="164"/>
      <c r="P116" s="164">
        <f t="shared" si="44"/>
        <v>0</v>
      </c>
      <c r="Q116" s="166">
        <f t="shared" si="34"/>
        <v>0</v>
      </c>
    </row>
    <row r="117" spans="5:17" ht="15">
      <c r="E117" s="166" t="s">
        <v>123</v>
      </c>
      <c r="F117" s="166">
        <f>SUM(F118:F136)</f>
        <v>108</v>
      </c>
      <c r="G117" s="166">
        <f>SUM(G118:G136)</f>
        <v>53460</v>
      </c>
      <c r="H117" s="166">
        <f>SUM(H118:H136)</f>
        <v>67</v>
      </c>
      <c r="I117" s="164">
        <f t="shared" si="41"/>
        <v>251183</v>
      </c>
      <c r="J117" s="166">
        <f t="shared" si="33"/>
        <v>304643</v>
      </c>
      <c r="K117" s="166"/>
      <c r="L117" s="166" t="s">
        <v>123</v>
      </c>
      <c r="M117" s="166">
        <f>SUM(M118:M136)</f>
        <v>175</v>
      </c>
      <c r="N117" s="166">
        <f>SUM(N118:N136)</f>
        <v>86625</v>
      </c>
      <c r="O117" s="166">
        <f>SUM(O118:O136)</f>
        <v>168</v>
      </c>
      <c r="P117" s="166">
        <f>SUM(P118:P136)</f>
        <v>629832</v>
      </c>
      <c r="Q117" s="166">
        <f t="shared" si="34"/>
        <v>716457</v>
      </c>
    </row>
    <row r="118" spans="5:17" ht="15">
      <c r="E118" s="164" t="s">
        <v>124</v>
      </c>
      <c r="F118" s="164"/>
      <c r="G118" s="164">
        <f aca="true" t="shared" si="45" ref="G118:G136">F118*495</f>
        <v>0</v>
      </c>
      <c r="H118" s="164"/>
      <c r="I118" s="164">
        <f t="shared" si="41"/>
        <v>0</v>
      </c>
      <c r="J118" s="166">
        <f t="shared" si="33"/>
        <v>0</v>
      </c>
      <c r="K118" s="166"/>
      <c r="L118" s="164" t="s">
        <v>344</v>
      </c>
      <c r="M118" s="164">
        <v>18</v>
      </c>
      <c r="N118" s="164">
        <f aca="true" t="shared" si="46" ref="N118:N136">M118*495</f>
        <v>8910</v>
      </c>
      <c r="O118" s="164">
        <v>18</v>
      </c>
      <c r="P118" s="164">
        <f aca="true" t="shared" si="47" ref="P118:P136">O118*3749</f>
        <v>67482</v>
      </c>
      <c r="Q118" s="166">
        <f t="shared" si="34"/>
        <v>76392</v>
      </c>
    </row>
    <row r="119" spans="5:17" ht="15">
      <c r="E119" s="164" t="s">
        <v>125</v>
      </c>
      <c r="F119" s="164">
        <v>8</v>
      </c>
      <c r="G119" s="164">
        <f t="shared" si="45"/>
        <v>3960</v>
      </c>
      <c r="H119" s="164"/>
      <c r="I119" s="164">
        <f t="shared" si="41"/>
        <v>0</v>
      </c>
      <c r="J119" s="166">
        <f t="shared" si="33"/>
        <v>3960</v>
      </c>
      <c r="K119" s="166"/>
      <c r="L119" s="164" t="s">
        <v>345</v>
      </c>
      <c r="M119" s="164">
        <v>27</v>
      </c>
      <c r="N119" s="164">
        <f t="shared" si="46"/>
        <v>13365</v>
      </c>
      <c r="O119" s="164">
        <v>27</v>
      </c>
      <c r="P119" s="164">
        <f t="shared" si="47"/>
        <v>101223</v>
      </c>
      <c r="Q119" s="166">
        <f t="shared" si="34"/>
        <v>114588</v>
      </c>
    </row>
    <row r="120" spans="5:17" ht="15">
      <c r="E120" s="164" t="s">
        <v>126</v>
      </c>
      <c r="F120" s="164">
        <v>9</v>
      </c>
      <c r="G120" s="164">
        <f t="shared" si="45"/>
        <v>4455</v>
      </c>
      <c r="H120" s="164">
        <v>9</v>
      </c>
      <c r="I120" s="164">
        <f t="shared" si="41"/>
        <v>33741</v>
      </c>
      <c r="J120" s="166">
        <f t="shared" si="33"/>
        <v>38196</v>
      </c>
      <c r="K120" s="166"/>
      <c r="L120" s="164" t="s">
        <v>346</v>
      </c>
      <c r="M120" s="164">
        <v>33</v>
      </c>
      <c r="N120" s="164">
        <f t="shared" si="46"/>
        <v>16335</v>
      </c>
      <c r="O120" s="164">
        <v>33</v>
      </c>
      <c r="P120" s="164">
        <f t="shared" si="47"/>
        <v>123717</v>
      </c>
      <c r="Q120" s="166">
        <f t="shared" si="34"/>
        <v>140052</v>
      </c>
    </row>
    <row r="121" spans="5:17" ht="15">
      <c r="E121" s="164" t="s">
        <v>127</v>
      </c>
      <c r="F121" s="164"/>
      <c r="G121" s="164">
        <f t="shared" si="45"/>
        <v>0</v>
      </c>
      <c r="H121" s="164"/>
      <c r="I121" s="164">
        <f t="shared" si="41"/>
        <v>0</v>
      </c>
      <c r="J121" s="166">
        <f t="shared" si="33"/>
        <v>0</v>
      </c>
      <c r="K121" s="166"/>
      <c r="L121" s="164" t="s">
        <v>347</v>
      </c>
      <c r="M121" s="164"/>
      <c r="N121" s="164">
        <f t="shared" si="46"/>
        <v>0</v>
      </c>
      <c r="O121" s="164"/>
      <c r="P121" s="164">
        <f t="shared" si="47"/>
        <v>0</v>
      </c>
      <c r="Q121" s="166">
        <f t="shared" si="34"/>
        <v>0</v>
      </c>
    </row>
    <row r="122" spans="5:17" ht="15">
      <c r="E122" s="164" t="s">
        <v>128</v>
      </c>
      <c r="F122" s="164">
        <v>14</v>
      </c>
      <c r="G122" s="164">
        <f t="shared" si="45"/>
        <v>6930</v>
      </c>
      <c r="H122" s="164">
        <v>14</v>
      </c>
      <c r="I122" s="164">
        <f t="shared" si="41"/>
        <v>52486</v>
      </c>
      <c r="J122" s="166">
        <f t="shared" si="33"/>
        <v>59416</v>
      </c>
      <c r="K122" s="166"/>
      <c r="L122" s="164" t="s">
        <v>348</v>
      </c>
      <c r="M122" s="164">
        <v>12</v>
      </c>
      <c r="N122" s="164">
        <f t="shared" si="46"/>
        <v>5940</v>
      </c>
      <c r="O122" s="164">
        <v>12</v>
      </c>
      <c r="P122" s="164">
        <f t="shared" si="47"/>
        <v>44988</v>
      </c>
      <c r="Q122" s="166">
        <f t="shared" si="34"/>
        <v>50928</v>
      </c>
    </row>
    <row r="123" spans="5:17" ht="15">
      <c r="E123" s="164" t="s">
        <v>129</v>
      </c>
      <c r="F123" s="164">
        <v>11</v>
      </c>
      <c r="G123" s="164">
        <f t="shared" si="45"/>
        <v>5445</v>
      </c>
      <c r="H123" s="164"/>
      <c r="I123" s="164">
        <f t="shared" si="41"/>
        <v>0</v>
      </c>
      <c r="J123" s="166">
        <f t="shared" si="33"/>
        <v>5445</v>
      </c>
      <c r="K123" s="166"/>
      <c r="L123" s="164" t="s">
        <v>349</v>
      </c>
      <c r="M123" s="164">
        <v>13</v>
      </c>
      <c r="N123" s="164">
        <f t="shared" si="46"/>
        <v>6435</v>
      </c>
      <c r="O123" s="164">
        <v>13</v>
      </c>
      <c r="P123" s="164">
        <f t="shared" si="47"/>
        <v>48737</v>
      </c>
      <c r="Q123" s="166">
        <f t="shared" si="34"/>
        <v>55172</v>
      </c>
    </row>
    <row r="124" spans="5:17" ht="15">
      <c r="E124" s="164" t="s">
        <v>130</v>
      </c>
      <c r="F124" s="164">
        <v>3</v>
      </c>
      <c r="G124" s="164">
        <f t="shared" si="45"/>
        <v>1485</v>
      </c>
      <c r="H124" s="164"/>
      <c r="I124" s="164">
        <f>H124*3749</f>
        <v>0</v>
      </c>
      <c r="J124" s="166">
        <f t="shared" si="33"/>
        <v>1485</v>
      </c>
      <c r="K124" s="166"/>
      <c r="L124" s="164" t="s">
        <v>350</v>
      </c>
      <c r="M124" s="164">
        <v>12</v>
      </c>
      <c r="N124" s="164">
        <f t="shared" si="46"/>
        <v>5940</v>
      </c>
      <c r="O124" s="164">
        <v>12</v>
      </c>
      <c r="P124" s="164">
        <f t="shared" si="47"/>
        <v>44988</v>
      </c>
      <c r="Q124" s="166">
        <f t="shared" si="34"/>
        <v>50928</v>
      </c>
    </row>
    <row r="125" spans="5:17" ht="15">
      <c r="E125" s="164" t="s">
        <v>131</v>
      </c>
      <c r="F125" s="164">
        <v>1</v>
      </c>
      <c r="G125" s="164">
        <f t="shared" si="45"/>
        <v>495</v>
      </c>
      <c r="H125" s="164"/>
      <c r="I125" s="164">
        <f>H125*3749</f>
        <v>0</v>
      </c>
      <c r="J125" s="166">
        <f t="shared" si="33"/>
        <v>495</v>
      </c>
      <c r="K125" s="166"/>
      <c r="L125" s="164" t="s">
        <v>351</v>
      </c>
      <c r="M125" s="164">
        <v>19</v>
      </c>
      <c r="N125" s="164">
        <f t="shared" si="46"/>
        <v>9405</v>
      </c>
      <c r="O125" s="164">
        <v>19</v>
      </c>
      <c r="P125" s="164">
        <f t="shared" si="47"/>
        <v>71231</v>
      </c>
      <c r="Q125" s="166">
        <f t="shared" si="34"/>
        <v>80636</v>
      </c>
    </row>
    <row r="126" spans="5:17" ht="15">
      <c r="E126" s="164" t="s">
        <v>132</v>
      </c>
      <c r="F126" s="164">
        <v>9</v>
      </c>
      <c r="G126" s="164">
        <f t="shared" si="45"/>
        <v>4455</v>
      </c>
      <c r="H126" s="164">
        <v>9</v>
      </c>
      <c r="I126" s="164">
        <f>H126*3749</f>
        <v>33741</v>
      </c>
      <c r="J126" s="166">
        <f t="shared" si="33"/>
        <v>38196</v>
      </c>
      <c r="K126" s="166"/>
      <c r="L126" s="164" t="s">
        <v>352</v>
      </c>
      <c r="M126" s="164">
        <v>34</v>
      </c>
      <c r="N126" s="164">
        <f t="shared" si="46"/>
        <v>16830</v>
      </c>
      <c r="O126" s="164">
        <v>34</v>
      </c>
      <c r="P126" s="164">
        <f t="shared" si="47"/>
        <v>127466</v>
      </c>
      <c r="Q126" s="166">
        <f t="shared" si="34"/>
        <v>144296</v>
      </c>
    </row>
    <row r="127" spans="5:17" ht="15">
      <c r="E127" s="164" t="s">
        <v>133</v>
      </c>
      <c r="F127" s="164"/>
      <c r="G127" s="164">
        <f t="shared" si="45"/>
        <v>0</v>
      </c>
      <c r="H127" s="164"/>
      <c r="I127" s="164">
        <f>H127*3749</f>
        <v>0</v>
      </c>
      <c r="J127" s="166">
        <f t="shared" si="33"/>
        <v>0</v>
      </c>
      <c r="K127" s="166"/>
      <c r="L127" s="164" t="s">
        <v>353</v>
      </c>
      <c r="M127" s="164">
        <v>7</v>
      </c>
      <c r="N127" s="164">
        <f t="shared" si="46"/>
        <v>3465</v>
      </c>
      <c r="O127" s="164"/>
      <c r="P127" s="164">
        <f t="shared" si="47"/>
        <v>0</v>
      </c>
      <c r="Q127" s="166">
        <f t="shared" si="34"/>
        <v>3465</v>
      </c>
    </row>
    <row r="128" spans="5:17" ht="15">
      <c r="E128" s="164" t="s">
        <v>134</v>
      </c>
      <c r="F128" s="164">
        <v>4</v>
      </c>
      <c r="G128" s="164">
        <f t="shared" si="45"/>
        <v>1980</v>
      </c>
      <c r="H128" s="164">
        <v>1</v>
      </c>
      <c r="I128" s="164">
        <f>H128*3749</f>
        <v>3749</v>
      </c>
      <c r="J128" s="166">
        <f t="shared" si="33"/>
        <v>5729</v>
      </c>
      <c r="K128" s="166"/>
      <c r="L128" s="164"/>
      <c r="M128" s="164"/>
      <c r="N128" s="164">
        <f t="shared" si="46"/>
        <v>0</v>
      </c>
      <c r="O128" s="164"/>
      <c r="P128" s="164">
        <f t="shared" si="47"/>
        <v>0</v>
      </c>
      <c r="Q128" s="166">
        <f t="shared" si="34"/>
        <v>0</v>
      </c>
    </row>
    <row r="129" spans="5:17" ht="15">
      <c r="E129" s="164" t="s">
        <v>135</v>
      </c>
      <c r="F129" s="164">
        <v>6</v>
      </c>
      <c r="G129" s="164">
        <f t="shared" si="45"/>
        <v>2970</v>
      </c>
      <c r="H129" s="164"/>
      <c r="I129" s="164">
        <f>H129*3749</f>
        <v>0</v>
      </c>
      <c r="J129" s="166">
        <f t="shared" si="33"/>
        <v>2970</v>
      </c>
      <c r="K129" s="166"/>
      <c r="L129" s="164"/>
      <c r="M129" s="164"/>
      <c r="N129" s="164">
        <f t="shared" si="46"/>
        <v>0</v>
      </c>
      <c r="O129" s="164"/>
      <c r="P129" s="164">
        <f t="shared" si="47"/>
        <v>0</v>
      </c>
      <c r="Q129" s="166">
        <f t="shared" si="34"/>
        <v>0</v>
      </c>
    </row>
    <row r="130" spans="5:17" ht="15">
      <c r="E130" s="164" t="s">
        <v>136</v>
      </c>
      <c r="F130" s="164">
        <v>6</v>
      </c>
      <c r="G130" s="164">
        <f t="shared" si="45"/>
        <v>2970</v>
      </c>
      <c r="H130" s="164">
        <v>6</v>
      </c>
      <c r="I130" s="164">
        <f>H130*3749</f>
        <v>22494</v>
      </c>
      <c r="J130" s="166">
        <f t="shared" si="33"/>
        <v>25464</v>
      </c>
      <c r="K130" s="166"/>
      <c r="L130" s="164"/>
      <c r="M130" s="164"/>
      <c r="N130" s="164">
        <f t="shared" si="46"/>
        <v>0</v>
      </c>
      <c r="O130" s="164"/>
      <c r="P130" s="164">
        <f t="shared" si="47"/>
        <v>0</v>
      </c>
      <c r="Q130" s="166">
        <f t="shared" si="34"/>
        <v>0</v>
      </c>
    </row>
    <row r="131" spans="5:17" ht="15">
      <c r="E131" s="164" t="s">
        <v>137</v>
      </c>
      <c r="F131" s="164">
        <v>7</v>
      </c>
      <c r="G131" s="164">
        <f t="shared" si="45"/>
        <v>3465</v>
      </c>
      <c r="H131" s="164">
        <v>7</v>
      </c>
      <c r="I131" s="164">
        <f>H131*3749</f>
        <v>26243</v>
      </c>
      <c r="J131" s="166">
        <f t="shared" si="33"/>
        <v>29708</v>
      </c>
      <c r="K131" s="166"/>
      <c r="L131" s="164"/>
      <c r="M131" s="164"/>
      <c r="N131" s="164">
        <f t="shared" si="46"/>
        <v>0</v>
      </c>
      <c r="O131" s="164"/>
      <c r="P131" s="164">
        <f t="shared" si="47"/>
        <v>0</v>
      </c>
      <c r="Q131" s="166">
        <f t="shared" si="34"/>
        <v>0</v>
      </c>
    </row>
    <row r="132" spans="5:17" s="20" customFormat="1" ht="15">
      <c r="E132" s="164" t="s">
        <v>138</v>
      </c>
      <c r="F132" s="164">
        <v>2</v>
      </c>
      <c r="G132" s="164">
        <f t="shared" si="45"/>
        <v>990</v>
      </c>
      <c r="H132" s="164">
        <v>2</v>
      </c>
      <c r="I132" s="164">
        <f>H132*3749</f>
        <v>7498</v>
      </c>
      <c r="J132" s="166">
        <f t="shared" si="33"/>
        <v>8488</v>
      </c>
      <c r="K132" s="166"/>
      <c r="L132" s="164"/>
      <c r="M132" s="164"/>
      <c r="N132" s="164">
        <f t="shared" si="46"/>
        <v>0</v>
      </c>
      <c r="O132" s="164"/>
      <c r="P132" s="164">
        <f t="shared" si="47"/>
        <v>0</v>
      </c>
      <c r="Q132" s="166">
        <f t="shared" si="34"/>
        <v>0</v>
      </c>
    </row>
    <row r="133" spans="5:17" ht="15">
      <c r="E133" s="164" t="s">
        <v>139</v>
      </c>
      <c r="F133" s="164">
        <v>8</v>
      </c>
      <c r="G133" s="164">
        <f t="shared" si="45"/>
        <v>3960</v>
      </c>
      <c r="H133" s="164">
        <v>8</v>
      </c>
      <c r="I133" s="164">
        <f>H133*3749</f>
        <v>29992</v>
      </c>
      <c r="J133" s="166">
        <f t="shared" si="33"/>
        <v>33952</v>
      </c>
      <c r="K133" s="166"/>
      <c r="L133" s="164"/>
      <c r="M133" s="164"/>
      <c r="N133" s="164">
        <f t="shared" si="46"/>
        <v>0</v>
      </c>
      <c r="O133" s="164"/>
      <c r="P133" s="164">
        <f t="shared" si="47"/>
        <v>0</v>
      </c>
      <c r="Q133" s="166">
        <f t="shared" si="34"/>
        <v>0</v>
      </c>
    </row>
    <row r="134" spans="5:17" ht="15">
      <c r="E134" s="164" t="s">
        <v>140</v>
      </c>
      <c r="F134" s="164">
        <v>6</v>
      </c>
      <c r="G134" s="164">
        <f t="shared" si="45"/>
        <v>2970</v>
      </c>
      <c r="H134" s="164"/>
      <c r="I134" s="164">
        <f>H134*3749</f>
        <v>0</v>
      </c>
      <c r="J134" s="166">
        <f t="shared" si="33"/>
        <v>2970</v>
      </c>
      <c r="K134" s="166"/>
      <c r="L134" s="164"/>
      <c r="M134" s="164"/>
      <c r="N134" s="164">
        <f t="shared" si="46"/>
        <v>0</v>
      </c>
      <c r="O134" s="164"/>
      <c r="P134" s="164">
        <f t="shared" si="47"/>
        <v>0</v>
      </c>
      <c r="Q134" s="166">
        <f t="shared" si="34"/>
        <v>0</v>
      </c>
    </row>
    <row r="135" spans="5:17" ht="15">
      <c r="E135" s="164" t="s">
        <v>141</v>
      </c>
      <c r="F135" s="164">
        <v>3</v>
      </c>
      <c r="G135" s="164">
        <f t="shared" si="45"/>
        <v>1485</v>
      </c>
      <c r="H135" s="164"/>
      <c r="I135" s="164">
        <f>H135*3749</f>
        <v>0</v>
      </c>
      <c r="J135" s="166">
        <f aca="true" t="shared" si="48" ref="J135:J198">G135+I135</f>
        <v>1485</v>
      </c>
      <c r="K135" s="166"/>
      <c r="L135" s="164"/>
      <c r="M135" s="164"/>
      <c r="N135" s="164">
        <f t="shared" si="46"/>
        <v>0</v>
      </c>
      <c r="O135" s="164"/>
      <c r="P135" s="164">
        <f t="shared" si="47"/>
        <v>0</v>
      </c>
      <c r="Q135" s="166">
        <f aca="true" t="shared" si="49" ref="Q135:Q198">N135+P135</f>
        <v>0</v>
      </c>
    </row>
    <row r="136" spans="5:17" ht="15">
      <c r="E136" s="164" t="s">
        <v>142</v>
      </c>
      <c r="F136" s="164">
        <v>11</v>
      </c>
      <c r="G136" s="164">
        <f t="shared" si="45"/>
        <v>5445</v>
      </c>
      <c r="H136" s="164">
        <v>11</v>
      </c>
      <c r="I136" s="164">
        <f>H136*3749</f>
        <v>41239</v>
      </c>
      <c r="J136" s="166">
        <f t="shared" si="48"/>
        <v>46684</v>
      </c>
      <c r="K136" s="166"/>
      <c r="L136" s="164"/>
      <c r="M136" s="164"/>
      <c r="N136" s="164">
        <f t="shared" si="46"/>
        <v>0</v>
      </c>
      <c r="O136" s="164"/>
      <c r="P136" s="164">
        <f t="shared" si="47"/>
        <v>0</v>
      </c>
      <c r="Q136" s="166">
        <f t="shared" si="49"/>
        <v>0</v>
      </c>
    </row>
    <row r="137" spans="5:17" ht="15">
      <c r="E137" s="166" t="s">
        <v>143</v>
      </c>
      <c r="F137" s="166">
        <f>SUM(F138:F149)</f>
        <v>67</v>
      </c>
      <c r="G137" s="166">
        <f>SUM(G138:G149)</f>
        <v>33165</v>
      </c>
      <c r="H137" s="166">
        <f>SUM(H138:H149)</f>
        <v>8</v>
      </c>
      <c r="I137" s="166">
        <f>SUM(I138:I149)</f>
        <v>29992</v>
      </c>
      <c r="J137" s="166">
        <f t="shared" si="48"/>
        <v>63157</v>
      </c>
      <c r="K137" s="166"/>
      <c r="L137" s="166" t="s">
        <v>143</v>
      </c>
      <c r="M137" s="166">
        <f>SUM(M138:M149)</f>
        <v>169</v>
      </c>
      <c r="N137" s="166">
        <f>SUM(N138:N149)</f>
        <v>83655</v>
      </c>
      <c r="O137" s="166">
        <f>SUM(O138:O149)</f>
        <v>145</v>
      </c>
      <c r="P137" s="166">
        <f>SUM(P138:P149)</f>
        <v>543605</v>
      </c>
      <c r="Q137" s="166">
        <f t="shared" si="49"/>
        <v>627260</v>
      </c>
    </row>
    <row r="138" spans="5:17" ht="15">
      <c r="E138" s="164" t="s">
        <v>144</v>
      </c>
      <c r="F138" s="164">
        <v>8</v>
      </c>
      <c r="G138" s="164">
        <f aca="true" t="shared" si="50" ref="G138:G149">F138*495</f>
        <v>3960</v>
      </c>
      <c r="H138" s="164">
        <v>8</v>
      </c>
      <c r="I138" s="164">
        <f aca="true" t="shared" si="51" ref="I138:I149">H138*3749</f>
        <v>29992</v>
      </c>
      <c r="J138" s="166">
        <f t="shared" si="48"/>
        <v>33952</v>
      </c>
      <c r="K138" s="166"/>
      <c r="L138" s="164" t="s">
        <v>354</v>
      </c>
      <c r="M138" s="164">
        <v>34</v>
      </c>
      <c r="N138" s="164">
        <f aca="true" t="shared" si="52" ref="N138:N149">M138*495</f>
        <v>16830</v>
      </c>
      <c r="O138" s="164">
        <v>34</v>
      </c>
      <c r="P138" s="164">
        <f aca="true" t="shared" si="53" ref="P138:P149">O138*3749</f>
        <v>127466</v>
      </c>
      <c r="Q138" s="166">
        <f t="shared" si="49"/>
        <v>144296</v>
      </c>
    </row>
    <row r="139" spans="5:17" ht="15">
      <c r="E139" s="164" t="s">
        <v>145</v>
      </c>
      <c r="F139" s="164">
        <v>7</v>
      </c>
      <c r="G139" s="164">
        <f t="shared" si="50"/>
        <v>3465</v>
      </c>
      <c r="H139" s="164"/>
      <c r="I139" s="164">
        <f t="shared" si="51"/>
        <v>0</v>
      </c>
      <c r="J139" s="166">
        <f t="shared" si="48"/>
        <v>3465</v>
      </c>
      <c r="K139" s="166"/>
      <c r="L139" s="164" t="s">
        <v>355</v>
      </c>
      <c r="M139" s="164">
        <v>31</v>
      </c>
      <c r="N139" s="164">
        <f t="shared" si="52"/>
        <v>15345</v>
      </c>
      <c r="O139" s="164">
        <v>31</v>
      </c>
      <c r="P139" s="164">
        <f t="shared" si="53"/>
        <v>116219</v>
      </c>
      <c r="Q139" s="166">
        <f t="shared" si="49"/>
        <v>131564</v>
      </c>
    </row>
    <row r="140" spans="5:17" ht="15">
      <c r="E140" s="164" t="s">
        <v>146</v>
      </c>
      <c r="F140" s="164"/>
      <c r="G140" s="164">
        <f t="shared" si="50"/>
        <v>0</v>
      </c>
      <c r="H140" s="164"/>
      <c r="I140" s="164">
        <f t="shared" si="51"/>
        <v>0</v>
      </c>
      <c r="J140" s="166">
        <f t="shared" si="48"/>
        <v>0</v>
      </c>
      <c r="K140" s="166"/>
      <c r="L140" s="164" t="s">
        <v>356</v>
      </c>
      <c r="M140" s="164">
        <v>10</v>
      </c>
      <c r="N140" s="164">
        <f t="shared" si="52"/>
        <v>4950</v>
      </c>
      <c r="O140" s="164">
        <v>10</v>
      </c>
      <c r="P140" s="164">
        <f t="shared" si="53"/>
        <v>37490</v>
      </c>
      <c r="Q140" s="166">
        <f t="shared" si="49"/>
        <v>42440</v>
      </c>
    </row>
    <row r="141" spans="5:17" ht="15">
      <c r="E141" s="164" t="s">
        <v>147</v>
      </c>
      <c r="F141" s="164">
        <v>1</v>
      </c>
      <c r="G141" s="164">
        <f t="shared" si="50"/>
        <v>495</v>
      </c>
      <c r="H141" s="164"/>
      <c r="I141" s="164">
        <f t="shared" si="51"/>
        <v>0</v>
      </c>
      <c r="J141" s="166">
        <f t="shared" si="48"/>
        <v>495</v>
      </c>
      <c r="K141" s="166"/>
      <c r="L141" s="164" t="s">
        <v>357</v>
      </c>
      <c r="M141" s="164">
        <v>26</v>
      </c>
      <c r="N141" s="164">
        <f t="shared" si="52"/>
        <v>12870</v>
      </c>
      <c r="O141" s="164">
        <v>26</v>
      </c>
      <c r="P141" s="164">
        <f t="shared" si="53"/>
        <v>97474</v>
      </c>
      <c r="Q141" s="166">
        <f t="shared" si="49"/>
        <v>110344</v>
      </c>
    </row>
    <row r="142" spans="5:17" ht="15">
      <c r="E142" s="164" t="s">
        <v>148</v>
      </c>
      <c r="F142" s="164">
        <v>5</v>
      </c>
      <c r="G142" s="164">
        <f t="shared" si="50"/>
        <v>2475</v>
      </c>
      <c r="H142" s="164"/>
      <c r="I142" s="164">
        <f t="shared" si="51"/>
        <v>0</v>
      </c>
      <c r="J142" s="166">
        <f t="shared" si="48"/>
        <v>2475</v>
      </c>
      <c r="K142" s="166"/>
      <c r="L142" s="164" t="s">
        <v>358</v>
      </c>
      <c r="M142" s="164">
        <v>4</v>
      </c>
      <c r="N142" s="164">
        <f t="shared" si="52"/>
        <v>1980</v>
      </c>
      <c r="O142" s="164"/>
      <c r="P142" s="164">
        <f t="shared" si="53"/>
        <v>0</v>
      </c>
      <c r="Q142" s="166">
        <f t="shared" si="49"/>
        <v>1980</v>
      </c>
    </row>
    <row r="143" spans="5:17" ht="15">
      <c r="E143" s="164" t="s">
        <v>149</v>
      </c>
      <c r="F143" s="164">
        <v>9</v>
      </c>
      <c r="G143" s="164">
        <f t="shared" si="50"/>
        <v>4455</v>
      </c>
      <c r="H143" s="164"/>
      <c r="I143" s="164">
        <f t="shared" si="51"/>
        <v>0</v>
      </c>
      <c r="J143" s="166">
        <f t="shared" si="48"/>
        <v>4455</v>
      </c>
      <c r="K143" s="166"/>
      <c r="L143" s="164" t="s">
        <v>359</v>
      </c>
      <c r="M143" s="164">
        <v>23</v>
      </c>
      <c r="N143" s="164">
        <f t="shared" si="52"/>
        <v>11385</v>
      </c>
      <c r="O143" s="164">
        <v>23</v>
      </c>
      <c r="P143" s="164">
        <f t="shared" si="53"/>
        <v>86227</v>
      </c>
      <c r="Q143" s="166">
        <f t="shared" si="49"/>
        <v>97612</v>
      </c>
    </row>
    <row r="144" spans="5:17" ht="15">
      <c r="E144" s="164" t="s">
        <v>150</v>
      </c>
      <c r="F144" s="164">
        <v>10</v>
      </c>
      <c r="G144" s="164">
        <f t="shared" si="50"/>
        <v>4950</v>
      </c>
      <c r="H144" s="164"/>
      <c r="I144" s="164">
        <f t="shared" si="51"/>
        <v>0</v>
      </c>
      <c r="J144" s="166">
        <f t="shared" si="48"/>
        <v>4950</v>
      </c>
      <c r="K144" s="166"/>
      <c r="L144" s="164" t="s">
        <v>360</v>
      </c>
      <c r="M144" s="164">
        <v>21</v>
      </c>
      <c r="N144" s="164">
        <f t="shared" si="52"/>
        <v>10395</v>
      </c>
      <c r="O144" s="164">
        <v>21</v>
      </c>
      <c r="P144" s="164">
        <f t="shared" si="53"/>
        <v>78729</v>
      </c>
      <c r="Q144" s="166">
        <f t="shared" si="49"/>
        <v>89124</v>
      </c>
    </row>
    <row r="145" spans="5:17" ht="15">
      <c r="E145" s="164" t="s">
        <v>151</v>
      </c>
      <c r="F145" s="164"/>
      <c r="G145" s="164">
        <f t="shared" si="50"/>
        <v>0</v>
      </c>
      <c r="H145" s="164"/>
      <c r="I145" s="164">
        <f t="shared" si="51"/>
        <v>0</v>
      </c>
      <c r="J145" s="166">
        <f t="shared" si="48"/>
        <v>0</v>
      </c>
      <c r="K145" s="166"/>
      <c r="L145" s="164" t="s">
        <v>361</v>
      </c>
      <c r="M145" s="164">
        <v>2</v>
      </c>
      <c r="N145" s="164">
        <f t="shared" si="52"/>
        <v>990</v>
      </c>
      <c r="O145" s="164"/>
      <c r="P145" s="164">
        <f t="shared" si="53"/>
        <v>0</v>
      </c>
      <c r="Q145" s="166">
        <f t="shared" si="49"/>
        <v>990</v>
      </c>
    </row>
    <row r="146" spans="5:17" ht="15">
      <c r="E146" s="164" t="s">
        <v>152</v>
      </c>
      <c r="F146" s="164">
        <v>10</v>
      </c>
      <c r="G146" s="164">
        <f t="shared" si="50"/>
        <v>4950</v>
      </c>
      <c r="H146" s="164"/>
      <c r="I146" s="164">
        <f t="shared" si="51"/>
        <v>0</v>
      </c>
      <c r="J146" s="166">
        <f t="shared" si="48"/>
        <v>4950</v>
      </c>
      <c r="K146" s="166"/>
      <c r="L146" s="164" t="s">
        <v>435</v>
      </c>
      <c r="M146" s="164">
        <v>18</v>
      </c>
      <c r="N146" s="164">
        <f t="shared" si="52"/>
        <v>8910</v>
      </c>
      <c r="O146" s="164"/>
      <c r="P146" s="164">
        <f t="shared" si="53"/>
        <v>0</v>
      </c>
      <c r="Q146" s="166">
        <f t="shared" si="49"/>
        <v>8910</v>
      </c>
    </row>
    <row r="147" spans="5:17" ht="15">
      <c r="E147" s="164" t="s">
        <v>153</v>
      </c>
      <c r="F147" s="164">
        <v>11</v>
      </c>
      <c r="G147" s="164">
        <f t="shared" si="50"/>
        <v>5445</v>
      </c>
      <c r="H147" s="164">
        <v>0</v>
      </c>
      <c r="I147" s="164">
        <f t="shared" si="51"/>
        <v>0</v>
      </c>
      <c r="J147" s="166">
        <f t="shared" si="48"/>
        <v>5445</v>
      </c>
      <c r="K147" s="166"/>
      <c r="L147" s="164"/>
      <c r="M147" s="164"/>
      <c r="N147" s="164">
        <f t="shared" si="52"/>
        <v>0</v>
      </c>
      <c r="O147" s="164"/>
      <c r="P147" s="164">
        <f t="shared" si="53"/>
        <v>0</v>
      </c>
      <c r="Q147" s="166">
        <f t="shared" si="49"/>
        <v>0</v>
      </c>
    </row>
    <row r="148" spans="5:17" ht="15">
      <c r="E148" s="164" t="s">
        <v>154</v>
      </c>
      <c r="F148" s="164">
        <v>4</v>
      </c>
      <c r="G148" s="164">
        <f t="shared" si="50"/>
        <v>1980</v>
      </c>
      <c r="H148" s="164"/>
      <c r="I148" s="164">
        <f t="shared" si="51"/>
        <v>0</v>
      </c>
      <c r="J148" s="166">
        <f t="shared" si="48"/>
        <v>1980</v>
      </c>
      <c r="K148" s="166"/>
      <c r="L148" s="164"/>
      <c r="M148" s="164"/>
      <c r="N148" s="164">
        <f t="shared" si="52"/>
        <v>0</v>
      </c>
      <c r="O148" s="164"/>
      <c r="P148" s="164">
        <f t="shared" si="53"/>
        <v>0</v>
      </c>
      <c r="Q148" s="166">
        <f t="shared" si="49"/>
        <v>0</v>
      </c>
    </row>
    <row r="149" spans="5:17" ht="15">
      <c r="E149" s="164" t="s">
        <v>155</v>
      </c>
      <c r="F149" s="164">
        <v>2</v>
      </c>
      <c r="G149" s="164">
        <f t="shared" si="50"/>
        <v>990</v>
      </c>
      <c r="H149" s="164"/>
      <c r="I149" s="164">
        <f t="shared" si="51"/>
        <v>0</v>
      </c>
      <c r="J149" s="166">
        <f t="shared" si="48"/>
        <v>990</v>
      </c>
      <c r="K149" s="166"/>
      <c r="L149" s="164"/>
      <c r="M149" s="164"/>
      <c r="N149" s="164">
        <f t="shared" si="52"/>
        <v>0</v>
      </c>
      <c r="O149" s="164"/>
      <c r="P149" s="164">
        <f t="shared" si="53"/>
        <v>0</v>
      </c>
      <c r="Q149" s="166">
        <f t="shared" si="49"/>
        <v>0</v>
      </c>
    </row>
    <row r="150" spans="5:17" ht="15">
      <c r="E150" s="166" t="s">
        <v>156</v>
      </c>
      <c r="F150" s="166">
        <f>SUM(F151:F157)</f>
        <v>52</v>
      </c>
      <c r="G150" s="166">
        <f>SUM(G151:G157)</f>
        <v>25740</v>
      </c>
      <c r="H150" s="166">
        <f>SUM(H151:H157)</f>
        <v>44</v>
      </c>
      <c r="I150" s="166">
        <f>SUM(I151:I157)</f>
        <v>164956</v>
      </c>
      <c r="J150" s="166">
        <f t="shared" si="48"/>
        <v>190696</v>
      </c>
      <c r="K150" s="166"/>
      <c r="L150" s="166" t="s">
        <v>156</v>
      </c>
      <c r="M150" s="166">
        <f>SUM(M151:M157)</f>
        <v>108</v>
      </c>
      <c r="N150" s="166">
        <f>SUM(N151:N157)</f>
        <v>53460</v>
      </c>
      <c r="O150" s="166">
        <f>SUM(O151:O157)</f>
        <v>98</v>
      </c>
      <c r="P150" s="166">
        <f>SUM(P151:P157)</f>
        <v>367402</v>
      </c>
      <c r="Q150" s="166">
        <f t="shared" si="49"/>
        <v>420862</v>
      </c>
    </row>
    <row r="151" spans="5:17" ht="15">
      <c r="E151" s="164" t="s">
        <v>157</v>
      </c>
      <c r="F151" s="164"/>
      <c r="G151" s="164">
        <f aca="true" t="shared" si="54" ref="G151:G157">F151*495</f>
        <v>0</v>
      </c>
      <c r="H151" s="164"/>
      <c r="I151" s="164">
        <f aca="true" t="shared" si="55" ref="I151:I157">H151*3749</f>
        <v>0</v>
      </c>
      <c r="J151" s="166">
        <f t="shared" si="48"/>
        <v>0</v>
      </c>
      <c r="K151" s="166"/>
      <c r="L151" s="164" t="s">
        <v>362</v>
      </c>
      <c r="M151" s="164">
        <v>9</v>
      </c>
      <c r="N151" s="164">
        <f aca="true" t="shared" si="56" ref="N151:N157">M151*495</f>
        <v>4455</v>
      </c>
      <c r="O151" s="164">
        <v>9</v>
      </c>
      <c r="P151" s="164">
        <f aca="true" t="shared" si="57" ref="P151:P157">O151*3749</f>
        <v>33741</v>
      </c>
      <c r="Q151" s="166">
        <f t="shared" si="49"/>
        <v>38196</v>
      </c>
    </row>
    <row r="152" spans="5:17" ht="15">
      <c r="E152" s="164" t="s">
        <v>158</v>
      </c>
      <c r="F152" s="164"/>
      <c r="G152" s="164">
        <f t="shared" si="54"/>
        <v>0</v>
      </c>
      <c r="H152" s="164"/>
      <c r="I152" s="164">
        <f t="shared" si="55"/>
        <v>0</v>
      </c>
      <c r="J152" s="166">
        <f t="shared" si="48"/>
        <v>0</v>
      </c>
      <c r="K152" s="166"/>
      <c r="L152" s="164" t="s">
        <v>363</v>
      </c>
      <c r="M152" s="164">
        <v>10</v>
      </c>
      <c r="N152" s="164">
        <f t="shared" si="56"/>
        <v>4950</v>
      </c>
      <c r="O152" s="164">
        <v>10</v>
      </c>
      <c r="P152" s="164">
        <f t="shared" si="57"/>
        <v>37490</v>
      </c>
      <c r="Q152" s="166">
        <f t="shared" si="49"/>
        <v>42440</v>
      </c>
    </row>
    <row r="153" spans="5:17" ht="15">
      <c r="E153" s="164" t="s">
        <v>159</v>
      </c>
      <c r="F153" s="164">
        <v>6</v>
      </c>
      <c r="G153" s="164">
        <f t="shared" si="54"/>
        <v>2970</v>
      </c>
      <c r="H153" s="164"/>
      <c r="I153" s="164">
        <f t="shared" si="55"/>
        <v>0</v>
      </c>
      <c r="J153" s="166">
        <f t="shared" si="48"/>
        <v>2970</v>
      </c>
      <c r="K153" s="166"/>
      <c r="L153" s="164" t="s">
        <v>364</v>
      </c>
      <c r="M153" s="164">
        <v>50</v>
      </c>
      <c r="N153" s="164">
        <f t="shared" si="56"/>
        <v>24750</v>
      </c>
      <c r="O153" s="164">
        <v>50</v>
      </c>
      <c r="P153" s="164">
        <f t="shared" si="57"/>
        <v>187450</v>
      </c>
      <c r="Q153" s="166">
        <f t="shared" si="49"/>
        <v>212200</v>
      </c>
    </row>
    <row r="154" spans="5:17" ht="15">
      <c r="E154" s="164" t="s">
        <v>160</v>
      </c>
      <c r="F154" s="164">
        <v>9</v>
      </c>
      <c r="G154" s="164">
        <f t="shared" si="54"/>
        <v>4455</v>
      </c>
      <c r="H154" s="164">
        <v>9</v>
      </c>
      <c r="I154" s="164">
        <f t="shared" si="55"/>
        <v>33741</v>
      </c>
      <c r="J154" s="166">
        <f t="shared" si="48"/>
        <v>38196</v>
      </c>
      <c r="K154" s="166"/>
      <c r="L154" s="164" t="s">
        <v>365</v>
      </c>
      <c r="M154" s="164">
        <v>13</v>
      </c>
      <c r="N154" s="164">
        <f t="shared" si="56"/>
        <v>6435</v>
      </c>
      <c r="O154" s="164">
        <v>13</v>
      </c>
      <c r="P154" s="164">
        <f t="shared" si="57"/>
        <v>48737</v>
      </c>
      <c r="Q154" s="166">
        <f t="shared" si="49"/>
        <v>55172</v>
      </c>
    </row>
    <row r="155" spans="5:17" ht="15">
      <c r="E155" s="164" t="s">
        <v>161</v>
      </c>
      <c r="F155" s="164">
        <v>2</v>
      </c>
      <c r="G155" s="164">
        <f t="shared" si="54"/>
        <v>990</v>
      </c>
      <c r="H155" s="164"/>
      <c r="I155" s="164">
        <f t="shared" si="55"/>
        <v>0</v>
      </c>
      <c r="J155" s="166">
        <f t="shared" si="48"/>
        <v>990</v>
      </c>
      <c r="K155" s="166"/>
      <c r="L155" s="164" t="s">
        <v>366</v>
      </c>
      <c r="M155" s="164">
        <v>16</v>
      </c>
      <c r="N155" s="164">
        <f t="shared" si="56"/>
        <v>7920</v>
      </c>
      <c r="O155" s="164">
        <v>16</v>
      </c>
      <c r="P155" s="164">
        <f t="shared" si="57"/>
        <v>59984</v>
      </c>
      <c r="Q155" s="166">
        <f t="shared" si="49"/>
        <v>67904</v>
      </c>
    </row>
    <row r="156" spans="5:17" ht="15">
      <c r="E156" s="164" t="s">
        <v>162</v>
      </c>
      <c r="F156" s="164">
        <v>35</v>
      </c>
      <c r="G156" s="164">
        <f t="shared" si="54"/>
        <v>17325</v>
      </c>
      <c r="H156" s="164">
        <v>35</v>
      </c>
      <c r="I156" s="164">
        <f t="shared" si="55"/>
        <v>131215</v>
      </c>
      <c r="J156" s="166">
        <f t="shared" si="48"/>
        <v>148540</v>
      </c>
      <c r="K156" s="166"/>
      <c r="L156" s="164" t="s">
        <v>367</v>
      </c>
      <c r="M156" s="164">
        <v>9</v>
      </c>
      <c r="N156" s="164">
        <f t="shared" si="56"/>
        <v>4455</v>
      </c>
      <c r="O156" s="164"/>
      <c r="P156" s="164">
        <f t="shared" si="57"/>
        <v>0</v>
      </c>
      <c r="Q156" s="166">
        <f t="shared" si="49"/>
        <v>4455</v>
      </c>
    </row>
    <row r="157" spans="5:17" ht="15">
      <c r="E157" s="164"/>
      <c r="F157" s="164"/>
      <c r="G157" s="164">
        <f t="shared" si="54"/>
        <v>0</v>
      </c>
      <c r="H157" s="164"/>
      <c r="I157" s="164">
        <f t="shared" si="55"/>
        <v>0</v>
      </c>
      <c r="J157" s="166">
        <f t="shared" si="48"/>
        <v>0</v>
      </c>
      <c r="K157" s="166"/>
      <c r="L157" s="164" t="s">
        <v>368</v>
      </c>
      <c r="M157" s="164">
        <v>1</v>
      </c>
      <c r="N157" s="164">
        <f t="shared" si="56"/>
        <v>495</v>
      </c>
      <c r="O157" s="164"/>
      <c r="P157" s="164">
        <f t="shared" si="57"/>
        <v>0</v>
      </c>
      <c r="Q157" s="166">
        <f t="shared" si="49"/>
        <v>495</v>
      </c>
    </row>
    <row r="158" spans="5:17" ht="15">
      <c r="E158" s="166" t="s">
        <v>163</v>
      </c>
      <c r="F158" s="166">
        <f>SUM(F159:F165)</f>
        <v>27</v>
      </c>
      <c r="G158" s="166">
        <f>SUM(G159:G165)</f>
        <v>13365</v>
      </c>
      <c r="H158" s="166">
        <f>SUM(H159:H165)</f>
        <v>1</v>
      </c>
      <c r="I158" s="166">
        <f>SUM(I159:I165)</f>
        <v>3749</v>
      </c>
      <c r="J158" s="166">
        <f t="shared" si="48"/>
        <v>17114</v>
      </c>
      <c r="K158" s="166"/>
      <c r="L158" s="166" t="s">
        <v>163</v>
      </c>
      <c r="M158" s="166">
        <f>SUM(M159:M165)</f>
        <v>40</v>
      </c>
      <c r="N158" s="166">
        <f>SUM(N159:N165)</f>
        <v>19800</v>
      </c>
      <c r="O158" s="166">
        <f>SUM(O159:O165)</f>
        <v>38</v>
      </c>
      <c r="P158" s="166">
        <f>SUM(P159:P165)</f>
        <v>142462</v>
      </c>
      <c r="Q158" s="166">
        <f t="shared" si="49"/>
        <v>162262</v>
      </c>
    </row>
    <row r="159" spans="5:17" ht="15">
      <c r="E159" s="164" t="s">
        <v>164</v>
      </c>
      <c r="F159" s="164">
        <v>6</v>
      </c>
      <c r="G159" s="164">
        <f aca="true" t="shared" si="58" ref="G159:G165">F159*495</f>
        <v>2970</v>
      </c>
      <c r="H159" s="164">
        <v>1</v>
      </c>
      <c r="I159" s="164">
        <f aca="true" t="shared" si="59" ref="I159:I165">H159*3749</f>
        <v>3749</v>
      </c>
      <c r="J159" s="166">
        <f t="shared" si="48"/>
        <v>6719</v>
      </c>
      <c r="K159" s="166"/>
      <c r="L159" s="164" t="s">
        <v>369</v>
      </c>
      <c r="M159" s="164">
        <v>11</v>
      </c>
      <c r="N159" s="164">
        <f aca="true" t="shared" si="60" ref="N159:N165">M159*495</f>
        <v>5445</v>
      </c>
      <c r="O159" s="164">
        <v>11</v>
      </c>
      <c r="P159" s="164">
        <f aca="true" t="shared" si="61" ref="P159:P165">O159*3749</f>
        <v>41239</v>
      </c>
      <c r="Q159" s="166">
        <f t="shared" si="49"/>
        <v>46684</v>
      </c>
    </row>
    <row r="160" spans="5:17" ht="15">
      <c r="E160" s="164" t="s">
        <v>165</v>
      </c>
      <c r="F160" s="164">
        <v>3</v>
      </c>
      <c r="G160" s="164">
        <f t="shared" si="58"/>
        <v>1485</v>
      </c>
      <c r="H160" s="164"/>
      <c r="I160" s="164">
        <f t="shared" si="59"/>
        <v>0</v>
      </c>
      <c r="J160" s="166">
        <f t="shared" si="48"/>
        <v>1485</v>
      </c>
      <c r="K160" s="166"/>
      <c r="L160" s="164" t="s">
        <v>370</v>
      </c>
      <c r="M160" s="164">
        <v>27</v>
      </c>
      <c r="N160" s="164">
        <f t="shared" si="60"/>
        <v>13365</v>
      </c>
      <c r="O160" s="164">
        <v>27</v>
      </c>
      <c r="P160" s="164">
        <f t="shared" si="61"/>
        <v>101223</v>
      </c>
      <c r="Q160" s="166">
        <f t="shared" si="49"/>
        <v>114588</v>
      </c>
    </row>
    <row r="161" spans="5:17" ht="15">
      <c r="E161" s="164" t="s">
        <v>166</v>
      </c>
      <c r="F161" s="164">
        <v>14</v>
      </c>
      <c r="G161" s="164">
        <f t="shared" si="58"/>
        <v>6930</v>
      </c>
      <c r="H161" s="164"/>
      <c r="I161" s="164">
        <f t="shared" si="59"/>
        <v>0</v>
      </c>
      <c r="J161" s="166">
        <f t="shared" si="48"/>
        <v>6930</v>
      </c>
      <c r="K161" s="166"/>
      <c r="L161" s="164" t="s">
        <v>371</v>
      </c>
      <c r="M161" s="164">
        <v>2</v>
      </c>
      <c r="N161" s="164">
        <f t="shared" si="60"/>
        <v>990</v>
      </c>
      <c r="O161" s="164"/>
      <c r="P161" s="164">
        <f t="shared" si="61"/>
        <v>0</v>
      </c>
      <c r="Q161" s="166">
        <f t="shared" si="49"/>
        <v>990</v>
      </c>
    </row>
    <row r="162" spans="5:17" ht="15">
      <c r="E162" s="164" t="s">
        <v>167</v>
      </c>
      <c r="F162" s="164">
        <v>3</v>
      </c>
      <c r="G162" s="164">
        <f t="shared" si="58"/>
        <v>1485</v>
      </c>
      <c r="H162" s="164"/>
      <c r="I162" s="164">
        <f t="shared" si="59"/>
        <v>0</v>
      </c>
      <c r="J162" s="166">
        <f t="shared" si="48"/>
        <v>1485</v>
      </c>
      <c r="K162" s="166"/>
      <c r="L162" s="164" t="s">
        <v>372</v>
      </c>
      <c r="M162" s="164"/>
      <c r="N162" s="164">
        <f t="shared" si="60"/>
        <v>0</v>
      </c>
      <c r="O162" s="164"/>
      <c r="P162" s="164">
        <f t="shared" si="61"/>
        <v>0</v>
      </c>
      <c r="Q162" s="166">
        <f t="shared" si="49"/>
        <v>0</v>
      </c>
    </row>
    <row r="163" spans="5:17" ht="15">
      <c r="E163" s="164" t="s">
        <v>168</v>
      </c>
      <c r="F163" s="164">
        <v>1</v>
      </c>
      <c r="G163" s="164">
        <f t="shared" si="58"/>
        <v>495</v>
      </c>
      <c r="H163" s="164"/>
      <c r="I163" s="164">
        <f t="shared" si="59"/>
        <v>0</v>
      </c>
      <c r="J163" s="166">
        <f t="shared" si="48"/>
        <v>495</v>
      </c>
      <c r="K163" s="166"/>
      <c r="L163" s="164" t="s">
        <v>373</v>
      </c>
      <c r="M163" s="164"/>
      <c r="N163" s="164">
        <f t="shared" si="60"/>
        <v>0</v>
      </c>
      <c r="O163" s="164"/>
      <c r="P163" s="164">
        <f t="shared" si="61"/>
        <v>0</v>
      </c>
      <c r="Q163" s="166">
        <f t="shared" si="49"/>
        <v>0</v>
      </c>
    </row>
    <row r="164" spans="5:17" ht="15">
      <c r="E164" s="164"/>
      <c r="F164" s="164"/>
      <c r="G164" s="164">
        <f t="shared" si="58"/>
        <v>0</v>
      </c>
      <c r="H164" s="164"/>
      <c r="I164" s="164">
        <f t="shared" si="59"/>
        <v>0</v>
      </c>
      <c r="J164" s="166">
        <f t="shared" si="48"/>
        <v>0</v>
      </c>
      <c r="K164" s="166"/>
      <c r="L164" s="164" t="s">
        <v>374</v>
      </c>
      <c r="M164" s="164"/>
      <c r="N164" s="164">
        <f t="shared" si="60"/>
        <v>0</v>
      </c>
      <c r="O164" s="164"/>
      <c r="P164" s="164">
        <f t="shared" si="61"/>
        <v>0</v>
      </c>
      <c r="Q164" s="166">
        <f t="shared" si="49"/>
        <v>0</v>
      </c>
    </row>
    <row r="165" spans="5:17" ht="15">
      <c r="E165" s="164"/>
      <c r="F165" s="164"/>
      <c r="G165" s="164">
        <f t="shared" si="58"/>
        <v>0</v>
      </c>
      <c r="H165" s="164"/>
      <c r="I165" s="164">
        <f t="shared" si="59"/>
        <v>0</v>
      </c>
      <c r="J165" s="166">
        <f t="shared" si="48"/>
        <v>0</v>
      </c>
      <c r="K165" s="166"/>
      <c r="L165" s="164" t="s">
        <v>375</v>
      </c>
      <c r="M165" s="164"/>
      <c r="N165" s="164">
        <f t="shared" si="60"/>
        <v>0</v>
      </c>
      <c r="O165" s="164"/>
      <c r="P165" s="164">
        <f t="shared" si="61"/>
        <v>0</v>
      </c>
      <c r="Q165" s="166">
        <f t="shared" si="49"/>
        <v>0</v>
      </c>
    </row>
    <row r="166" spans="5:17" ht="15">
      <c r="E166" s="166" t="s">
        <v>169</v>
      </c>
      <c r="F166" s="166">
        <f>SUM(F167:F173)</f>
        <v>47</v>
      </c>
      <c r="G166" s="166">
        <f>SUM(G167:G173)</f>
        <v>23265</v>
      </c>
      <c r="H166" s="166">
        <f>SUM(H167:H173)</f>
        <v>36</v>
      </c>
      <c r="I166" s="166">
        <f>SUM(I167:I173)</f>
        <v>134964</v>
      </c>
      <c r="J166" s="166">
        <f t="shared" si="48"/>
        <v>158229</v>
      </c>
      <c r="K166" s="166"/>
      <c r="L166" s="166" t="s">
        <v>169</v>
      </c>
      <c r="M166" s="166">
        <f>SUM(M167:M173)</f>
        <v>97</v>
      </c>
      <c r="N166" s="166">
        <f>SUM(N167:N173)</f>
        <v>48015</v>
      </c>
      <c r="O166" s="166">
        <f>SUM(O167:O173)</f>
        <v>93</v>
      </c>
      <c r="P166" s="166">
        <f>SUM(P167:P173)</f>
        <v>348657</v>
      </c>
      <c r="Q166" s="166">
        <f t="shared" si="49"/>
        <v>396672</v>
      </c>
    </row>
    <row r="167" spans="5:17" ht="15">
      <c r="E167" s="164" t="s">
        <v>170</v>
      </c>
      <c r="F167" s="164">
        <v>2</v>
      </c>
      <c r="G167" s="164">
        <f aca="true" t="shared" si="62" ref="G167:G173">F167*495</f>
        <v>990</v>
      </c>
      <c r="H167" s="164"/>
      <c r="I167" s="164">
        <f aca="true" t="shared" si="63" ref="I167:I173">H167*3749</f>
        <v>0</v>
      </c>
      <c r="J167" s="166">
        <f t="shared" si="48"/>
        <v>990</v>
      </c>
      <c r="K167" s="166"/>
      <c r="L167" s="164" t="s">
        <v>376</v>
      </c>
      <c r="M167" s="164">
        <v>5</v>
      </c>
      <c r="N167" s="164">
        <f aca="true" t="shared" si="64" ref="N167:N173">M167*495</f>
        <v>2475</v>
      </c>
      <c r="O167" s="164">
        <v>2</v>
      </c>
      <c r="P167" s="164">
        <f aca="true" t="shared" si="65" ref="P167:P173">O167*3749</f>
        <v>7498</v>
      </c>
      <c r="Q167" s="166">
        <f t="shared" si="49"/>
        <v>9973</v>
      </c>
    </row>
    <row r="168" spans="5:17" ht="15">
      <c r="E168" s="164" t="s">
        <v>171</v>
      </c>
      <c r="F168" s="164">
        <v>12</v>
      </c>
      <c r="G168" s="164">
        <f t="shared" si="62"/>
        <v>5940</v>
      </c>
      <c r="H168" s="164">
        <v>5</v>
      </c>
      <c r="I168" s="164">
        <f t="shared" si="63"/>
        <v>18745</v>
      </c>
      <c r="J168" s="166">
        <f t="shared" si="48"/>
        <v>24685</v>
      </c>
      <c r="K168" s="166"/>
      <c r="L168" s="164" t="s">
        <v>377</v>
      </c>
      <c r="M168" s="164">
        <v>14</v>
      </c>
      <c r="N168" s="164">
        <f t="shared" si="64"/>
        <v>6930</v>
      </c>
      <c r="O168" s="164">
        <v>13</v>
      </c>
      <c r="P168" s="164">
        <f t="shared" si="65"/>
        <v>48737</v>
      </c>
      <c r="Q168" s="166">
        <f t="shared" si="49"/>
        <v>55667</v>
      </c>
    </row>
    <row r="169" spans="5:17" ht="15">
      <c r="E169" s="164" t="s">
        <v>172</v>
      </c>
      <c r="F169" s="164">
        <v>7</v>
      </c>
      <c r="G169" s="164">
        <f t="shared" si="62"/>
        <v>3465</v>
      </c>
      <c r="H169" s="164">
        <v>7</v>
      </c>
      <c r="I169" s="164">
        <f t="shared" si="63"/>
        <v>26243</v>
      </c>
      <c r="J169" s="166">
        <f t="shared" si="48"/>
        <v>29708</v>
      </c>
      <c r="K169" s="166"/>
      <c r="L169" s="164" t="s">
        <v>378</v>
      </c>
      <c r="M169" s="164">
        <v>12</v>
      </c>
      <c r="N169" s="164">
        <f t="shared" si="64"/>
        <v>5940</v>
      </c>
      <c r="O169" s="164">
        <v>12</v>
      </c>
      <c r="P169" s="164">
        <f t="shared" si="65"/>
        <v>44988</v>
      </c>
      <c r="Q169" s="166">
        <f t="shared" si="49"/>
        <v>50928</v>
      </c>
    </row>
    <row r="170" spans="5:17" ht="15">
      <c r="E170" s="164" t="s">
        <v>173</v>
      </c>
      <c r="F170" s="164">
        <v>2</v>
      </c>
      <c r="G170" s="164">
        <f t="shared" si="62"/>
        <v>990</v>
      </c>
      <c r="H170" s="164"/>
      <c r="I170" s="164">
        <f t="shared" si="63"/>
        <v>0</v>
      </c>
      <c r="J170" s="166">
        <f t="shared" si="48"/>
        <v>990</v>
      </c>
      <c r="K170" s="166"/>
      <c r="L170" s="164" t="s">
        <v>379</v>
      </c>
      <c r="M170" s="164">
        <v>17</v>
      </c>
      <c r="N170" s="164">
        <f t="shared" si="64"/>
        <v>8415</v>
      </c>
      <c r="O170" s="164">
        <v>17</v>
      </c>
      <c r="P170" s="164">
        <f t="shared" si="65"/>
        <v>63733</v>
      </c>
      <c r="Q170" s="166">
        <f t="shared" si="49"/>
        <v>72148</v>
      </c>
    </row>
    <row r="171" spans="5:17" ht="15">
      <c r="E171" s="164" t="s">
        <v>174</v>
      </c>
      <c r="F171" s="164"/>
      <c r="G171" s="164">
        <f t="shared" si="62"/>
        <v>0</v>
      </c>
      <c r="H171" s="164"/>
      <c r="I171" s="164">
        <f t="shared" si="63"/>
        <v>0</v>
      </c>
      <c r="J171" s="166">
        <f t="shared" si="48"/>
        <v>0</v>
      </c>
      <c r="K171" s="166"/>
      <c r="L171" s="164" t="s">
        <v>380</v>
      </c>
      <c r="M171" s="164">
        <v>30</v>
      </c>
      <c r="N171" s="164">
        <f t="shared" si="64"/>
        <v>14850</v>
      </c>
      <c r="O171" s="164">
        <v>30</v>
      </c>
      <c r="P171" s="164">
        <f t="shared" si="65"/>
        <v>112470</v>
      </c>
      <c r="Q171" s="166">
        <f t="shared" si="49"/>
        <v>127320</v>
      </c>
    </row>
    <row r="172" spans="5:17" ht="15">
      <c r="E172" s="164" t="s">
        <v>175</v>
      </c>
      <c r="F172" s="164">
        <v>13</v>
      </c>
      <c r="G172" s="164">
        <f t="shared" si="62"/>
        <v>6435</v>
      </c>
      <c r="H172" s="164">
        <v>13</v>
      </c>
      <c r="I172" s="164">
        <f t="shared" si="63"/>
        <v>48737</v>
      </c>
      <c r="J172" s="166">
        <f t="shared" si="48"/>
        <v>55172</v>
      </c>
      <c r="K172" s="166"/>
      <c r="L172" s="164" t="s">
        <v>448</v>
      </c>
      <c r="M172" s="164">
        <v>19</v>
      </c>
      <c r="N172" s="164">
        <f t="shared" si="64"/>
        <v>9405</v>
      </c>
      <c r="O172" s="164">
        <v>19</v>
      </c>
      <c r="P172" s="164">
        <f t="shared" si="65"/>
        <v>71231</v>
      </c>
      <c r="Q172" s="166">
        <f t="shared" si="49"/>
        <v>80636</v>
      </c>
    </row>
    <row r="173" spans="5:17" ht="15">
      <c r="E173" s="164" t="s">
        <v>176</v>
      </c>
      <c r="F173" s="164">
        <v>11</v>
      </c>
      <c r="G173" s="164">
        <f t="shared" si="62"/>
        <v>5445</v>
      </c>
      <c r="H173" s="164">
        <v>11</v>
      </c>
      <c r="I173" s="164">
        <f t="shared" si="63"/>
        <v>41239</v>
      </c>
      <c r="J173" s="166">
        <f t="shared" si="48"/>
        <v>46684</v>
      </c>
      <c r="K173" s="166"/>
      <c r="L173" s="164"/>
      <c r="M173" s="164"/>
      <c r="N173" s="164">
        <f t="shared" si="64"/>
        <v>0</v>
      </c>
      <c r="O173" s="164"/>
      <c r="P173" s="164">
        <f t="shared" si="65"/>
        <v>0</v>
      </c>
      <c r="Q173" s="166">
        <f t="shared" si="49"/>
        <v>0</v>
      </c>
    </row>
    <row r="174" spans="5:17" ht="15">
      <c r="E174" s="166" t="s">
        <v>177</v>
      </c>
      <c r="F174" s="166">
        <f>SUM(F175:F182)</f>
        <v>14</v>
      </c>
      <c r="G174" s="166">
        <f>SUM(G175:G182)</f>
        <v>6930</v>
      </c>
      <c r="H174" s="166">
        <f>SUM(H175:H182)</f>
        <v>12</v>
      </c>
      <c r="I174" s="166">
        <f>SUM(I175:I182)</f>
        <v>44988</v>
      </c>
      <c r="J174" s="166">
        <f t="shared" si="48"/>
        <v>51918</v>
      </c>
      <c r="K174" s="166"/>
      <c r="L174" s="166" t="s">
        <v>177</v>
      </c>
      <c r="M174" s="166">
        <f>SUM(M175:M182)</f>
        <v>75</v>
      </c>
      <c r="N174" s="166">
        <f>SUM(N175:N182)</f>
        <v>37125</v>
      </c>
      <c r="O174" s="166">
        <f>SUM(O175:O182)</f>
        <v>57</v>
      </c>
      <c r="P174" s="166">
        <f>SUM(P175:P182)</f>
        <v>213693</v>
      </c>
      <c r="Q174" s="166">
        <f t="shared" si="49"/>
        <v>250818</v>
      </c>
    </row>
    <row r="175" spans="5:17" ht="15">
      <c r="E175" s="164" t="s">
        <v>178</v>
      </c>
      <c r="F175" s="164"/>
      <c r="G175" s="164">
        <f aca="true" t="shared" si="66" ref="G175:G182">F175*495</f>
        <v>0</v>
      </c>
      <c r="H175" s="164"/>
      <c r="I175" s="164">
        <f aca="true" t="shared" si="67" ref="I175:I206">H175*3749</f>
        <v>0</v>
      </c>
      <c r="J175" s="166">
        <f t="shared" si="48"/>
        <v>0</v>
      </c>
      <c r="K175" s="166"/>
      <c r="L175" s="164" t="s">
        <v>381</v>
      </c>
      <c r="M175" s="164">
        <v>4</v>
      </c>
      <c r="N175" s="164">
        <f aca="true" t="shared" si="68" ref="N175:N182">M175*495</f>
        <v>1980</v>
      </c>
      <c r="O175" s="164"/>
      <c r="P175" s="164">
        <f aca="true" t="shared" si="69" ref="P175:P182">O175*3749</f>
        <v>0</v>
      </c>
      <c r="Q175" s="166">
        <f t="shared" si="49"/>
        <v>1980</v>
      </c>
    </row>
    <row r="176" spans="5:17" ht="15">
      <c r="E176" s="164" t="s">
        <v>179</v>
      </c>
      <c r="F176" s="164">
        <v>5</v>
      </c>
      <c r="G176" s="164">
        <f t="shared" si="66"/>
        <v>2475</v>
      </c>
      <c r="H176" s="164">
        <v>5</v>
      </c>
      <c r="I176" s="164">
        <f t="shared" si="67"/>
        <v>18745</v>
      </c>
      <c r="J176" s="166">
        <f t="shared" si="48"/>
        <v>21220</v>
      </c>
      <c r="K176" s="166"/>
      <c r="L176" s="164" t="s">
        <v>382</v>
      </c>
      <c r="M176" s="164">
        <v>14</v>
      </c>
      <c r="N176" s="164">
        <f t="shared" si="68"/>
        <v>6930</v>
      </c>
      <c r="O176" s="164">
        <v>14</v>
      </c>
      <c r="P176" s="164">
        <f t="shared" si="69"/>
        <v>52486</v>
      </c>
      <c r="Q176" s="166">
        <f t="shared" si="49"/>
        <v>59416</v>
      </c>
    </row>
    <row r="177" spans="5:17" ht="15">
      <c r="E177" s="164" t="s">
        <v>180</v>
      </c>
      <c r="F177" s="164"/>
      <c r="G177" s="164">
        <f t="shared" si="66"/>
        <v>0</v>
      </c>
      <c r="H177" s="164"/>
      <c r="I177" s="164">
        <f t="shared" si="67"/>
        <v>0</v>
      </c>
      <c r="J177" s="166">
        <f t="shared" si="48"/>
        <v>0</v>
      </c>
      <c r="K177" s="166"/>
      <c r="L177" s="164" t="s">
        <v>383</v>
      </c>
      <c r="M177" s="164"/>
      <c r="N177" s="164">
        <f t="shared" si="68"/>
        <v>0</v>
      </c>
      <c r="O177" s="164"/>
      <c r="P177" s="164">
        <f t="shared" si="69"/>
        <v>0</v>
      </c>
      <c r="Q177" s="166">
        <f t="shared" si="49"/>
        <v>0</v>
      </c>
    </row>
    <row r="178" spans="5:17" ht="15">
      <c r="E178" s="164" t="s">
        <v>181</v>
      </c>
      <c r="F178" s="164"/>
      <c r="G178" s="164">
        <f t="shared" si="66"/>
        <v>0</v>
      </c>
      <c r="H178" s="164"/>
      <c r="I178" s="164">
        <f t="shared" si="67"/>
        <v>0</v>
      </c>
      <c r="J178" s="166">
        <f t="shared" si="48"/>
        <v>0</v>
      </c>
      <c r="K178" s="166"/>
      <c r="L178" s="164" t="s">
        <v>384</v>
      </c>
      <c r="M178" s="164">
        <v>9</v>
      </c>
      <c r="N178" s="164">
        <f t="shared" si="68"/>
        <v>4455</v>
      </c>
      <c r="O178" s="164"/>
      <c r="P178" s="164">
        <f t="shared" si="69"/>
        <v>0</v>
      </c>
      <c r="Q178" s="166">
        <f t="shared" si="49"/>
        <v>4455</v>
      </c>
    </row>
    <row r="179" spans="5:17" ht="15">
      <c r="E179" s="164" t="s">
        <v>182</v>
      </c>
      <c r="F179" s="164"/>
      <c r="G179" s="164">
        <f t="shared" si="66"/>
        <v>0</v>
      </c>
      <c r="H179" s="164"/>
      <c r="I179" s="164">
        <f t="shared" si="67"/>
        <v>0</v>
      </c>
      <c r="J179" s="166">
        <f t="shared" si="48"/>
        <v>0</v>
      </c>
      <c r="K179" s="166"/>
      <c r="L179" s="164" t="s">
        <v>385</v>
      </c>
      <c r="M179" s="164">
        <v>30</v>
      </c>
      <c r="N179" s="164">
        <f t="shared" si="68"/>
        <v>14850</v>
      </c>
      <c r="O179" s="164">
        <v>30</v>
      </c>
      <c r="P179" s="164">
        <f t="shared" si="69"/>
        <v>112470</v>
      </c>
      <c r="Q179" s="166">
        <f t="shared" si="49"/>
        <v>127320</v>
      </c>
    </row>
    <row r="180" spans="5:17" ht="15">
      <c r="E180" s="164" t="s">
        <v>183</v>
      </c>
      <c r="F180" s="164">
        <v>2</v>
      </c>
      <c r="G180" s="164">
        <f t="shared" si="66"/>
        <v>990</v>
      </c>
      <c r="H180" s="164"/>
      <c r="I180" s="164">
        <f t="shared" si="67"/>
        <v>0</v>
      </c>
      <c r="J180" s="166">
        <f t="shared" si="48"/>
        <v>990</v>
      </c>
      <c r="K180" s="166"/>
      <c r="L180" s="164" t="s">
        <v>386</v>
      </c>
      <c r="M180" s="164"/>
      <c r="N180" s="164">
        <f t="shared" si="68"/>
        <v>0</v>
      </c>
      <c r="O180" s="164"/>
      <c r="P180" s="164">
        <f t="shared" si="69"/>
        <v>0</v>
      </c>
      <c r="Q180" s="166">
        <f t="shared" si="49"/>
        <v>0</v>
      </c>
    </row>
    <row r="181" spans="5:17" ht="15">
      <c r="E181" s="164" t="s">
        <v>184</v>
      </c>
      <c r="F181" s="164">
        <v>7</v>
      </c>
      <c r="G181" s="164">
        <f t="shared" si="66"/>
        <v>3465</v>
      </c>
      <c r="H181" s="164">
        <v>7</v>
      </c>
      <c r="I181" s="164">
        <f t="shared" si="67"/>
        <v>26243</v>
      </c>
      <c r="J181" s="166">
        <f t="shared" si="48"/>
        <v>29708</v>
      </c>
      <c r="K181" s="166"/>
      <c r="L181" s="164" t="s">
        <v>387</v>
      </c>
      <c r="M181" s="164">
        <v>5</v>
      </c>
      <c r="N181" s="164">
        <f t="shared" si="68"/>
        <v>2475</v>
      </c>
      <c r="O181" s="164"/>
      <c r="P181" s="164">
        <f t="shared" si="69"/>
        <v>0</v>
      </c>
      <c r="Q181" s="166">
        <f t="shared" si="49"/>
        <v>2475</v>
      </c>
    </row>
    <row r="182" spans="5:17" ht="15">
      <c r="E182" s="164"/>
      <c r="F182" s="164"/>
      <c r="G182" s="164">
        <f t="shared" si="66"/>
        <v>0</v>
      </c>
      <c r="H182" s="164"/>
      <c r="I182" s="164">
        <f t="shared" si="67"/>
        <v>0</v>
      </c>
      <c r="J182" s="166">
        <f t="shared" si="48"/>
        <v>0</v>
      </c>
      <c r="K182" s="166"/>
      <c r="L182" s="164" t="s">
        <v>388</v>
      </c>
      <c r="M182" s="164">
        <v>13</v>
      </c>
      <c r="N182" s="164">
        <f t="shared" si="68"/>
        <v>6435</v>
      </c>
      <c r="O182" s="164">
        <v>13</v>
      </c>
      <c r="P182" s="164">
        <f t="shared" si="69"/>
        <v>48737</v>
      </c>
      <c r="Q182" s="166">
        <f t="shared" si="49"/>
        <v>55172</v>
      </c>
    </row>
    <row r="183" spans="5:17" ht="15">
      <c r="E183" s="166" t="s">
        <v>185</v>
      </c>
      <c r="F183" s="166">
        <f>SUM(F184:F194)</f>
        <v>77</v>
      </c>
      <c r="G183" s="166">
        <f>SUM(G184:G194)</f>
        <v>38115</v>
      </c>
      <c r="H183" s="166">
        <f>SUM(H184:H194)</f>
        <v>15</v>
      </c>
      <c r="I183" s="164">
        <f t="shared" si="67"/>
        <v>56235</v>
      </c>
      <c r="J183" s="166">
        <f t="shared" si="48"/>
        <v>94350</v>
      </c>
      <c r="K183" s="166"/>
      <c r="L183" s="166" t="s">
        <v>185</v>
      </c>
      <c r="M183" s="166">
        <f>SUM(M184:M194)</f>
        <v>181</v>
      </c>
      <c r="N183" s="166">
        <f>SUM(N184:N194)</f>
        <v>89595</v>
      </c>
      <c r="O183" s="166">
        <f>SUM(O184:O194)</f>
        <v>157</v>
      </c>
      <c r="P183" s="166">
        <f>SUM(P184:P194)</f>
        <v>588593</v>
      </c>
      <c r="Q183" s="166">
        <f t="shared" si="49"/>
        <v>678188</v>
      </c>
    </row>
    <row r="184" spans="5:17" ht="15">
      <c r="E184" s="164" t="s">
        <v>186</v>
      </c>
      <c r="F184" s="164">
        <v>17</v>
      </c>
      <c r="G184" s="164">
        <f aca="true" t="shared" si="70" ref="G184:G194">F184*495</f>
        <v>8415</v>
      </c>
      <c r="H184" s="164"/>
      <c r="I184" s="164">
        <f t="shared" si="67"/>
        <v>0</v>
      </c>
      <c r="J184" s="166">
        <f t="shared" si="48"/>
        <v>8415</v>
      </c>
      <c r="K184" s="166"/>
      <c r="L184" s="164" t="s">
        <v>389</v>
      </c>
      <c r="M184" s="164">
        <v>2</v>
      </c>
      <c r="N184" s="164">
        <f aca="true" t="shared" si="71" ref="N184:N194">M184*495</f>
        <v>990</v>
      </c>
      <c r="O184" s="164"/>
      <c r="P184" s="164">
        <f aca="true" t="shared" si="72" ref="P184:P194">O184*3749</f>
        <v>0</v>
      </c>
      <c r="Q184" s="166">
        <f t="shared" si="49"/>
        <v>990</v>
      </c>
    </row>
    <row r="185" spans="5:17" ht="15">
      <c r="E185" s="164" t="s">
        <v>187</v>
      </c>
      <c r="F185" s="164">
        <v>7</v>
      </c>
      <c r="G185" s="164">
        <f t="shared" si="70"/>
        <v>3465</v>
      </c>
      <c r="H185" s="164"/>
      <c r="I185" s="164">
        <f t="shared" si="67"/>
        <v>0</v>
      </c>
      <c r="J185" s="166">
        <f t="shared" si="48"/>
        <v>3465</v>
      </c>
      <c r="K185" s="166"/>
      <c r="L185" s="164" t="s">
        <v>390</v>
      </c>
      <c r="M185" s="164">
        <v>17</v>
      </c>
      <c r="N185" s="164">
        <f t="shared" si="71"/>
        <v>8415</v>
      </c>
      <c r="O185" s="164"/>
      <c r="P185" s="164">
        <f t="shared" si="72"/>
        <v>0</v>
      </c>
      <c r="Q185" s="166">
        <f t="shared" si="49"/>
        <v>8415</v>
      </c>
    </row>
    <row r="186" spans="5:17" ht="15">
      <c r="E186" s="164" t="s">
        <v>188</v>
      </c>
      <c r="F186" s="164">
        <v>15</v>
      </c>
      <c r="G186" s="164">
        <f t="shared" si="70"/>
        <v>7425</v>
      </c>
      <c r="H186" s="164">
        <v>15</v>
      </c>
      <c r="I186" s="164">
        <f t="shared" si="67"/>
        <v>56235</v>
      </c>
      <c r="J186" s="166">
        <f t="shared" si="48"/>
        <v>63660</v>
      </c>
      <c r="K186" s="166"/>
      <c r="L186" s="164" t="s">
        <v>391</v>
      </c>
      <c r="M186" s="164">
        <v>19</v>
      </c>
      <c r="N186" s="164">
        <f t="shared" si="71"/>
        <v>9405</v>
      </c>
      <c r="O186" s="164">
        <v>19</v>
      </c>
      <c r="P186" s="164">
        <f t="shared" si="72"/>
        <v>71231</v>
      </c>
      <c r="Q186" s="166">
        <f t="shared" si="49"/>
        <v>80636</v>
      </c>
    </row>
    <row r="187" spans="5:17" ht="15">
      <c r="E187" s="164" t="s">
        <v>189</v>
      </c>
      <c r="F187" s="164"/>
      <c r="G187" s="164">
        <f t="shared" si="70"/>
        <v>0</v>
      </c>
      <c r="H187" s="164"/>
      <c r="I187" s="164">
        <f t="shared" si="67"/>
        <v>0</v>
      </c>
      <c r="J187" s="166">
        <f t="shared" si="48"/>
        <v>0</v>
      </c>
      <c r="K187" s="166"/>
      <c r="L187" s="164" t="s">
        <v>392</v>
      </c>
      <c r="M187" s="164">
        <v>26</v>
      </c>
      <c r="N187" s="164">
        <f t="shared" si="71"/>
        <v>12870</v>
      </c>
      <c r="O187" s="164">
        <v>26</v>
      </c>
      <c r="P187" s="164">
        <f t="shared" si="72"/>
        <v>97474</v>
      </c>
      <c r="Q187" s="166">
        <f t="shared" si="49"/>
        <v>110344</v>
      </c>
    </row>
    <row r="188" spans="5:17" ht="15">
      <c r="E188" s="164" t="s">
        <v>190</v>
      </c>
      <c r="F188" s="164">
        <v>3</v>
      </c>
      <c r="G188" s="164">
        <f t="shared" si="70"/>
        <v>1485</v>
      </c>
      <c r="H188" s="164"/>
      <c r="I188" s="164">
        <f t="shared" si="67"/>
        <v>0</v>
      </c>
      <c r="J188" s="166">
        <f t="shared" si="48"/>
        <v>1485</v>
      </c>
      <c r="K188" s="166"/>
      <c r="L188" s="164" t="s">
        <v>393</v>
      </c>
      <c r="M188" s="164">
        <v>48</v>
      </c>
      <c r="N188" s="164">
        <f t="shared" si="71"/>
        <v>23760</v>
      </c>
      <c r="O188" s="164">
        <v>48</v>
      </c>
      <c r="P188" s="164">
        <f t="shared" si="72"/>
        <v>179952</v>
      </c>
      <c r="Q188" s="166">
        <f t="shared" si="49"/>
        <v>203712</v>
      </c>
    </row>
    <row r="189" spans="5:17" ht="15">
      <c r="E189" s="164" t="s">
        <v>191</v>
      </c>
      <c r="F189" s="164">
        <v>7</v>
      </c>
      <c r="G189" s="164">
        <f t="shared" si="70"/>
        <v>3465</v>
      </c>
      <c r="H189" s="164"/>
      <c r="I189" s="164">
        <f t="shared" si="67"/>
        <v>0</v>
      </c>
      <c r="J189" s="166">
        <f t="shared" si="48"/>
        <v>3465</v>
      </c>
      <c r="K189" s="166"/>
      <c r="L189" s="164" t="s">
        <v>394</v>
      </c>
      <c r="M189" s="164">
        <v>19</v>
      </c>
      <c r="N189" s="164">
        <f t="shared" si="71"/>
        <v>9405</v>
      </c>
      <c r="O189" s="164">
        <v>19</v>
      </c>
      <c r="P189" s="164">
        <f t="shared" si="72"/>
        <v>71231</v>
      </c>
      <c r="Q189" s="166">
        <f t="shared" si="49"/>
        <v>80636</v>
      </c>
    </row>
    <row r="190" spans="5:17" ht="15">
      <c r="E190" s="164" t="s">
        <v>192</v>
      </c>
      <c r="F190" s="164">
        <v>2</v>
      </c>
      <c r="G190" s="164">
        <f t="shared" si="70"/>
        <v>990</v>
      </c>
      <c r="H190" s="164"/>
      <c r="I190" s="164">
        <f t="shared" si="67"/>
        <v>0</v>
      </c>
      <c r="J190" s="166">
        <f t="shared" si="48"/>
        <v>990</v>
      </c>
      <c r="K190" s="166"/>
      <c r="L190" s="164" t="s">
        <v>395</v>
      </c>
      <c r="M190" s="164">
        <v>5</v>
      </c>
      <c r="N190" s="164">
        <f t="shared" si="71"/>
        <v>2475</v>
      </c>
      <c r="O190" s="164"/>
      <c r="P190" s="164">
        <f t="shared" si="72"/>
        <v>0</v>
      </c>
      <c r="Q190" s="166">
        <f t="shared" si="49"/>
        <v>2475</v>
      </c>
    </row>
    <row r="191" spans="5:17" ht="15">
      <c r="E191" s="164" t="s">
        <v>193</v>
      </c>
      <c r="F191" s="164">
        <v>3</v>
      </c>
      <c r="G191" s="164">
        <f t="shared" si="70"/>
        <v>1485</v>
      </c>
      <c r="H191" s="164"/>
      <c r="I191" s="164">
        <f t="shared" si="67"/>
        <v>0</v>
      </c>
      <c r="J191" s="166">
        <f t="shared" si="48"/>
        <v>1485</v>
      </c>
      <c r="K191" s="166"/>
      <c r="L191" s="164" t="s">
        <v>396</v>
      </c>
      <c r="M191" s="164">
        <v>16</v>
      </c>
      <c r="N191" s="164">
        <f t="shared" si="71"/>
        <v>7920</v>
      </c>
      <c r="O191" s="164">
        <v>16</v>
      </c>
      <c r="P191" s="164">
        <f t="shared" si="72"/>
        <v>59984</v>
      </c>
      <c r="Q191" s="166">
        <f t="shared" si="49"/>
        <v>67904</v>
      </c>
    </row>
    <row r="192" spans="5:17" ht="15">
      <c r="E192" s="164" t="s">
        <v>194</v>
      </c>
      <c r="F192" s="164"/>
      <c r="G192" s="164">
        <f t="shared" si="70"/>
        <v>0</v>
      </c>
      <c r="H192" s="164"/>
      <c r="I192" s="164">
        <f t="shared" si="67"/>
        <v>0</v>
      </c>
      <c r="J192" s="166">
        <f t="shared" si="48"/>
        <v>0</v>
      </c>
      <c r="K192" s="166"/>
      <c r="L192" s="164" t="s">
        <v>397</v>
      </c>
      <c r="M192" s="164">
        <v>13</v>
      </c>
      <c r="N192" s="164">
        <f t="shared" si="71"/>
        <v>6435</v>
      </c>
      <c r="O192" s="164">
        <v>13</v>
      </c>
      <c r="P192" s="164">
        <f t="shared" si="72"/>
        <v>48737</v>
      </c>
      <c r="Q192" s="166">
        <f t="shared" si="49"/>
        <v>55172</v>
      </c>
    </row>
    <row r="193" spans="5:17" ht="15">
      <c r="E193" s="164" t="s">
        <v>195</v>
      </c>
      <c r="F193" s="164">
        <v>5</v>
      </c>
      <c r="G193" s="164">
        <f t="shared" si="70"/>
        <v>2475</v>
      </c>
      <c r="H193" s="164"/>
      <c r="I193" s="164">
        <f t="shared" si="67"/>
        <v>0</v>
      </c>
      <c r="J193" s="166">
        <f t="shared" si="48"/>
        <v>2475</v>
      </c>
      <c r="K193" s="166"/>
      <c r="L193" s="164" t="s">
        <v>398</v>
      </c>
      <c r="M193" s="164">
        <v>16</v>
      </c>
      <c r="N193" s="164">
        <f t="shared" si="71"/>
        <v>7920</v>
      </c>
      <c r="O193" s="164">
        <v>16</v>
      </c>
      <c r="P193" s="164">
        <f t="shared" si="72"/>
        <v>59984</v>
      </c>
      <c r="Q193" s="166">
        <f t="shared" si="49"/>
        <v>67904</v>
      </c>
    </row>
    <row r="194" spans="5:17" ht="15">
      <c r="E194" s="164" t="s">
        <v>196</v>
      </c>
      <c r="F194" s="164">
        <v>18</v>
      </c>
      <c r="G194" s="164">
        <f t="shared" si="70"/>
        <v>8910</v>
      </c>
      <c r="H194" s="164"/>
      <c r="I194" s="164">
        <f t="shared" si="67"/>
        <v>0</v>
      </c>
      <c r="J194" s="166">
        <f t="shared" si="48"/>
        <v>8910</v>
      </c>
      <c r="K194" s="166"/>
      <c r="L194" s="164" t="s">
        <v>498</v>
      </c>
      <c r="M194" s="164"/>
      <c r="N194" s="164">
        <f t="shared" si="71"/>
        <v>0</v>
      </c>
      <c r="O194" s="164"/>
      <c r="P194" s="164">
        <f t="shared" si="72"/>
        <v>0</v>
      </c>
      <c r="Q194" s="166">
        <f t="shared" si="49"/>
        <v>0</v>
      </c>
    </row>
    <row r="195" spans="5:17" ht="15">
      <c r="E195" s="166" t="s">
        <v>197</v>
      </c>
      <c r="F195" s="166">
        <f>SUM(F196:F203)</f>
        <v>41</v>
      </c>
      <c r="G195" s="166">
        <f>SUM(G196:G203)</f>
        <v>20295</v>
      </c>
      <c r="H195" s="166">
        <f>SUM(H196:H203)</f>
        <v>19</v>
      </c>
      <c r="I195" s="164">
        <f t="shared" si="67"/>
        <v>71231</v>
      </c>
      <c r="J195" s="166">
        <f t="shared" si="48"/>
        <v>91526</v>
      </c>
      <c r="K195" s="166"/>
      <c r="L195" s="166" t="s">
        <v>197</v>
      </c>
      <c r="M195" s="166">
        <f>SUM(M196:M203)</f>
        <v>128</v>
      </c>
      <c r="N195" s="166">
        <f>SUM(N196:N203)</f>
        <v>63360</v>
      </c>
      <c r="O195" s="166">
        <f>SUM(O196:O203)</f>
        <v>121</v>
      </c>
      <c r="P195" s="166">
        <f>SUM(P196:P203)</f>
        <v>453629</v>
      </c>
      <c r="Q195" s="166">
        <f t="shared" si="49"/>
        <v>516989</v>
      </c>
    </row>
    <row r="196" spans="5:17" ht="15">
      <c r="E196" s="164" t="s">
        <v>198</v>
      </c>
      <c r="F196" s="164">
        <v>3</v>
      </c>
      <c r="G196" s="164">
        <f aca="true" t="shared" si="73" ref="G196:G203">F196*495</f>
        <v>1485</v>
      </c>
      <c r="H196" s="164"/>
      <c r="I196" s="164">
        <f t="shared" si="67"/>
        <v>0</v>
      </c>
      <c r="J196" s="166">
        <f t="shared" si="48"/>
        <v>1485</v>
      </c>
      <c r="K196" s="166"/>
      <c r="L196" s="164" t="s">
        <v>399</v>
      </c>
      <c r="M196" s="164">
        <v>16</v>
      </c>
      <c r="N196" s="164">
        <f aca="true" t="shared" si="74" ref="N196:N203">M196*495</f>
        <v>7920</v>
      </c>
      <c r="O196" s="164">
        <v>16</v>
      </c>
      <c r="P196" s="164">
        <f aca="true" t="shared" si="75" ref="P196:P203">O196*3749</f>
        <v>59984</v>
      </c>
      <c r="Q196" s="166">
        <f t="shared" si="49"/>
        <v>67904</v>
      </c>
    </row>
    <row r="197" spans="5:17" ht="15">
      <c r="E197" s="164" t="s">
        <v>199</v>
      </c>
      <c r="F197" s="164">
        <v>4</v>
      </c>
      <c r="G197" s="164">
        <f t="shared" si="73"/>
        <v>1980</v>
      </c>
      <c r="H197" s="164"/>
      <c r="I197" s="164">
        <f t="shared" si="67"/>
        <v>0</v>
      </c>
      <c r="J197" s="166">
        <f t="shared" si="48"/>
        <v>1980</v>
      </c>
      <c r="K197" s="166"/>
      <c r="L197" s="164" t="s">
        <v>400</v>
      </c>
      <c r="M197" s="164">
        <v>16</v>
      </c>
      <c r="N197" s="164">
        <f t="shared" si="74"/>
        <v>7920</v>
      </c>
      <c r="O197" s="164">
        <v>16</v>
      </c>
      <c r="P197" s="164">
        <f t="shared" si="75"/>
        <v>59984</v>
      </c>
      <c r="Q197" s="166">
        <f t="shared" si="49"/>
        <v>67904</v>
      </c>
    </row>
    <row r="198" spans="5:17" ht="15">
      <c r="E198" s="164" t="s">
        <v>200</v>
      </c>
      <c r="F198" s="164">
        <v>4</v>
      </c>
      <c r="G198" s="164">
        <f t="shared" si="73"/>
        <v>1980</v>
      </c>
      <c r="H198" s="164">
        <v>4</v>
      </c>
      <c r="I198" s="164">
        <f t="shared" si="67"/>
        <v>14996</v>
      </c>
      <c r="J198" s="166">
        <f t="shared" si="48"/>
        <v>16976</v>
      </c>
      <c r="K198" s="166"/>
      <c r="L198" s="164" t="s">
        <v>401</v>
      </c>
      <c r="M198" s="164">
        <v>27</v>
      </c>
      <c r="N198" s="164">
        <f t="shared" si="74"/>
        <v>13365</v>
      </c>
      <c r="O198" s="164">
        <v>27</v>
      </c>
      <c r="P198" s="164">
        <f t="shared" si="75"/>
        <v>101223</v>
      </c>
      <c r="Q198" s="166">
        <f t="shared" si="49"/>
        <v>114588</v>
      </c>
    </row>
    <row r="199" spans="5:17" ht="15">
      <c r="E199" s="164" t="s">
        <v>201</v>
      </c>
      <c r="F199" s="164">
        <v>5</v>
      </c>
      <c r="G199" s="164">
        <f t="shared" si="73"/>
        <v>2475</v>
      </c>
      <c r="H199" s="164"/>
      <c r="I199" s="164">
        <f t="shared" si="67"/>
        <v>0</v>
      </c>
      <c r="J199" s="166">
        <f aca="true" t="shared" si="76" ref="J199:J262">G199+I199</f>
        <v>2475</v>
      </c>
      <c r="K199" s="166"/>
      <c r="L199" s="164" t="s">
        <v>402</v>
      </c>
      <c r="M199" s="164">
        <v>25</v>
      </c>
      <c r="N199" s="164">
        <f t="shared" si="74"/>
        <v>12375</v>
      </c>
      <c r="O199" s="164">
        <v>25</v>
      </c>
      <c r="P199" s="164">
        <f t="shared" si="75"/>
        <v>93725</v>
      </c>
      <c r="Q199" s="166">
        <f aca="true" t="shared" si="77" ref="Q199:Q262">N199+P199</f>
        <v>106100</v>
      </c>
    </row>
    <row r="200" spans="5:17" ht="15">
      <c r="E200" s="164" t="s">
        <v>202</v>
      </c>
      <c r="F200" s="164">
        <v>8</v>
      </c>
      <c r="G200" s="164">
        <f t="shared" si="73"/>
        <v>3960</v>
      </c>
      <c r="H200" s="164">
        <v>8</v>
      </c>
      <c r="I200" s="164">
        <f t="shared" si="67"/>
        <v>29992</v>
      </c>
      <c r="J200" s="166">
        <f t="shared" si="76"/>
        <v>33952</v>
      </c>
      <c r="K200" s="166"/>
      <c r="L200" s="164" t="s">
        <v>403</v>
      </c>
      <c r="M200" s="164">
        <v>14</v>
      </c>
      <c r="N200" s="164">
        <f t="shared" si="74"/>
        <v>6930</v>
      </c>
      <c r="O200" s="164">
        <v>14</v>
      </c>
      <c r="P200" s="164">
        <f t="shared" si="75"/>
        <v>52486</v>
      </c>
      <c r="Q200" s="166">
        <f t="shared" si="77"/>
        <v>59416</v>
      </c>
    </row>
    <row r="201" spans="5:17" ht="15">
      <c r="E201" s="164" t="s">
        <v>203</v>
      </c>
      <c r="F201" s="164">
        <v>5</v>
      </c>
      <c r="G201" s="164">
        <f t="shared" si="73"/>
        <v>2475</v>
      </c>
      <c r="H201" s="164"/>
      <c r="I201" s="164">
        <f t="shared" si="67"/>
        <v>0</v>
      </c>
      <c r="J201" s="166">
        <f t="shared" si="76"/>
        <v>2475</v>
      </c>
      <c r="K201" s="166"/>
      <c r="L201" s="164" t="s">
        <v>404</v>
      </c>
      <c r="M201" s="164">
        <v>23</v>
      </c>
      <c r="N201" s="164">
        <f t="shared" si="74"/>
        <v>11385</v>
      </c>
      <c r="O201" s="164">
        <v>23</v>
      </c>
      <c r="P201" s="164">
        <f t="shared" si="75"/>
        <v>86227</v>
      </c>
      <c r="Q201" s="166">
        <f t="shared" si="77"/>
        <v>97612</v>
      </c>
    </row>
    <row r="202" spans="5:17" ht="15">
      <c r="E202" s="164" t="s">
        <v>204</v>
      </c>
      <c r="F202" s="164">
        <v>6</v>
      </c>
      <c r="G202" s="164">
        <f t="shared" si="73"/>
        <v>2970</v>
      </c>
      <c r="H202" s="164">
        <v>1</v>
      </c>
      <c r="I202" s="164">
        <f t="shared" si="67"/>
        <v>3749</v>
      </c>
      <c r="J202" s="166">
        <f t="shared" si="76"/>
        <v>6719</v>
      </c>
      <c r="K202" s="166"/>
      <c r="L202" s="164" t="s">
        <v>405</v>
      </c>
      <c r="M202" s="164">
        <v>3</v>
      </c>
      <c r="N202" s="164">
        <f t="shared" si="74"/>
        <v>1485</v>
      </c>
      <c r="O202" s="164"/>
      <c r="P202" s="164">
        <f t="shared" si="75"/>
        <v>0</v>
      </c>
      <c r="Q202" s="166">
        <f t="shared" si="77"/>
        <v>1485</v>
      </c>
    </row>
    <row r="203" spans="5:17" ht="15">
      <c r="E203" s="164" t="s">
        <v>205</v>
      </c>
      <c r="F203" s="164">
        <v>6</v>
      </c>
      <c r="G203" s="164">
        <f t="shared" si="73"/>
        <v>2970</v>
      </c>
      <c r="H203" s="164">
        <v>6</v>
      </c>
      <c r="I203" s="164">
        <f t="shared" si="67"/>
        <v>22494</v>
      </c>
      <c r="J203" s="166">
        <f t="shared" si="76"/>
        <v>25464</v>
      </c>
      <c r="K203" s="166"/>
      <c r="L203" s="164" t="s">
        <v>436</v>
      </c>
      <c r="M203" s="164">
        <v>4</v>
      </c>
      <c r="N203" s="164">
        <f t="shared" si="74"/>
        <v>1980</v>
      </c>
      <c r="O203" s="164"/>
      <c r="P203" s="164">
        <f t="shared" si="75"/>
        <v>0</v>
      </c>
      <c r="Q203" s="166">
        <f t="shared" si="77"/>
        <v>1980</v>
      </c>
    </row>
    <row r="204" spans="5:17" ht="15">
      <c r="E204" s="166" t="s">
        <v>206</v>
      </c>
      <c r="F204" s="166">
        <f>SUM(F205:F212)</f>
        <v>67</v>
      </c>
      <c r="G204" s="166">
        <f>SUM(G205:G212)</f>
        <v>33165</v>
      </c>
      <c r="H204" s="166">
        <f>SUM(H205:H212)</f>
        <v>44</v>
      </c>
      <c r="I204" s="164">
        <f t="shared" si="67"/>
        <v>164956</v>
      </c>
      <c r="J204" s="166">
        <f t="shared" si="76"/>
        <v>198121</v>
      </c>
      <c r="K204" s="166"/>
      <c r="L204" s="166" t="s">
        <v>206</v>
      </c>
      <c r="M204" s="166">
        <f>SUM(M205:M212)</f>
        <v>159</v>
      </c>
      <c r="N204" s="166">
        <f>SUM(N205:N212)</f>
        <v>78705</v>
      </c>
      <c r="O204" s="166">
        <f>SUM(O205:O212)</f>
        <v>157</v>
      </c>
      <c r="P204" s="166">
        <f>SUM(P205:P212)</f>
        <v>588593</v>
      </c>
      <c r="Q204" s="166">
        <f t="shared" si="77"/>
        <v>667298</v>
      </c>
    </row>
    <row r="205" spans="5:17" ht="15">
      <c r="E205" s="164" t="s">
        <v>207</v>
      </c>
      <c r="F205" s="164">
        <v>4</v>
      </c>
      <c r="G205" s="164">
        <f aca="true" t="shared" si="78" ref="G205:G212">F205*495</f>
        <v>1980</v>
      </c>
      <c r="H205" s="164"/>
      <c r="I205" s="164">
        <f t="shared" si="67"/>
        <v>0</v>
      </c>
      <c r="J205" s="166">
        <f t="shared" si="76"/>
        <v>1980</v>
      </c>
      <c r="K205" s="166"/>
      <c r="L205" s="164" t="s">
        <v>406</v>
      </c>
      <c r="M205" s="164">
        <v>46</v>
      </c>
      <c r="N205" s="164">
        <f aca="true" t="shared" si="79" ref="N205:N212">M205*495</f>
        <v>22770</v>
      </c>
      <c r="O205" s="164">
        <v>46</v>
      </c>
      <c r="P205" s="164">
        <f aca="true" t="shared" si="80" ref="P205:P212">O205*3749</f>
        <v>172454</v>
      </c>
      <c r="Q205" s="166">
        <f t="shared" si="77"/>
        <v>195224</v>
      </c>
    </row>
    <row r="206" spans="5:17" ht="15">
      <c r="E206" s="164" t="s">
        <v>208</v>
      </c>
      <c r="F206" s="164">
        <v>8</v>
      </c>
      <c r="G206" s="164">
        <f t="shared" si="78"/>
        <v>3960</v>
      </c>
      <c r="H206" s="164"/>
      <c r="I206" s="164">
        <f t="shared" si="67"/>
        <v>0</v>
      </c>
      <c r="J206" s="166">
        <f t="shared" si="76"/>
        <v>3960</v>
      </c>
      <c r="K206" s="166"/>
      <c r="L206" s="164" t="s">
        <v>407</v>
      </c>
      <c r="M206" s="164">
        <v>6</v>
      </c>
      <c r="N206" s="164">
        <f t="shared" si="79"/>
        <v>2970</v>
      </c>
      <c r="O206" s="164">
        <v>6</v>
      </c>
      <c r="P206" s="164">
        <f t="shared" si="80"/>
        <v>22494</v>
      </c>
      <c r="Q206" s="166">
        <f t="shared" si="77"/>
        <v>25464</v>
      </c>
    </row>
    <row r="207" spans="5:17" ht="15">
      <c r="E207" s="164" t="s">
        <v>209</v>
      </c>
      <c r="F207" s="164">
        <v>2</v>
      </c>
      <c r="G207" s="164">
        <f t="shared" si="78"/>
        <v>990</v>
      </c>
      <c r="H207" s="164"/>
      <c r="I207" s="164">
        <f aca="true" t="shared" si="81" ref="I207:I238">H207*3749</f>
        <v>0</v>
      </c>
      <c r="J207" s="166">
        <f t="shared" si="76"/>
        <v>990</v>
      </c>
      <c r="K207" s="166"/>
      <c r="L207" s="164" t="s">
        <v>408</v>
      </c>
      <c r="M207" s="164">
        <v>31</v>
      </c>
      <c r="N207" s="164">
        <f t="shared" si="79"/>
        <v>15345</v>
      </c>
      <c r="O207" s="164">
        <v>31</v>
      </c>
      <c r="P207" s="164">
        <f t="shared" si="80"/>
        <v>116219</v>
      </c>
      <c r="Q207" s="166">
        <f t="shared" si="77"/>
        <v>131564</v>
      </c>
    </row>
    <row r="208" spans="5:17" ht="15">
      <c r="E208" s="164" t="s">
        <v>210</v>
      </c>
      <c r="F208" s="164">
        <v>3</v>
      </c>
      <c r="G208" s="164">
        <f t="shared" si="78"/>
        <v>1485</v>
      </c>
      <c r="H208" s="164">
        <v>3</v>
      </c>
      <c r="I208" s="164">
        <f t="shared" si="81"/>
        <v>11247</v>
      </c>
      <c r="J208" s="166">
        <f t="shared" si="76"/>
        <v>12732</v>
      </c>
      <c r="K208" s="166"/>
      <c r="L208" s="164" t="s">
        <v>409</v>
      </c>
      <c r="M208" s="164">
        <v>28</v>
      </c>
      <c r="N208" s="164">
        <f t="shared" si="79"/>
        <v>13860</v>
      </c>
      <c r="O208" s="164">
        <v>28</v>
      </c>
      <c r="P208" s="164">
        <f t="shared" si="80"/>
        <v>104972</v>
      </c>
      <c r="Q208" s="166">
        <f t="shared" si="77"/>
        <v>118832</v>
      </c>
    </row>
    <row r="209" spans="5:17" ht="15">
      <c r="E209" s="164" t="s">
        <v>211</v>
      </c>
      <c r="F209" s="164">
        <v>23</v>
      </c>
      <c r="G209" s="164">
        <f t="shared" si="78"/>
        <v>11385</v>
      </c>
      <c r="H209" s="164">
        <v>15</v>
      </c>
      <c r="I209" s="164">
        <f t="shared" si="81"/>
        <v>56235</v>
      </c>
      <c r="J209" s="166">
        <f t="shared" si="76"/>
        <v>67620</v>
      </c>
      <c r="K209" s="166"/>
      <c r="L209" s="164" t="s">
        <v>410</v>
      </c>
      <c r="M209" s="164">
        <v>16</v>
      </c>
      <c r="N209" s="164">
        <f t="shared" si="79"/>
        <v>7920</v>
      </c>
      <c r="O209" s="164">
        <v>16</v>
      </c>
      <c r="P209" s="164">
        <f t="shared" si="80"/>
        <v>59984</v>
      </c>
      <c r="Q209" s="166">
        <f t="shared" si="77"/>
        <v>67904</v>
      </c>
    </row>
    <row r="210" spans="5:17" ht="15">
      <c r="E210" s="164" t="s">
        <v>212</v>
      </c>
      <c r="F210" s="164">
        <v>9</v>
      </c>
      <c r="G210" s="164">
        <f t="shared" si="78"/>
        <v>4455</v>
      </c>
      <c r="H210" s="164">
        <v>8</v>
      </c>
      <c r="I210" s="164">
        <f t="shared" si="81"/>
        <v>29992</v>
      </c>
      <c r="J210" s="166">
        <f t="shared" si="76"/>
        <v>34447</v>
      </c>
      <c r="K210" s="166"/>
      <c r="L210" s="164" t="s">
        <v>411</v>
      </c>
      <c r="M210" s="164">
        <v>19</v>
      </c>
      <c r="N210" s="164">
        <f t="shared" si="79"/>
        <v>9405</v>
      </c>
      <c r="O210" s="164">
        <v>19</v>
      </c>
      <c r="P210" s="164">
        <f t="shared" si="80"/>
        <v>71231</v>
      </c>
      <c r="Q210" s="166">
        <f t="shared" si="77"/>
        <v>80636</v>
      </c>
    </row>
    <row r="211" spans="5:17" ht="15">
      <c r="E211" s="164" t="s">
        <v>213</v>
      </c>
      <c r="F211" s="164">
        <v>18</v>
      </c>
      <c r="G211" s="164">
        <f t="shared" si="78"/>
        <v>8910</v>
      </c>
      <c r="H211" s="164">
        <v>18</v>
      </c>
      <c r="I211" s="164">
        <f t="shared" si="81"/>
        <v>67482</v>
      </c>
      <c r="J211" s="166">
        <f t="shared" si="76"/>
        <v>76392</v>
      </c>
      <c r="K211" s="166"/>
      <c r="L211" s="164" t="s">
        <v>412</v>
      </c>
      <c r="M211" s="164">
        <v>13</v>
      </c>
      <c r="N211" s="164">
        <f t="shared" si="79"/>
        <v>6435</v>
      </c>
      <c r="O211" s="164">
        <v>11</v>
      </c>
      <c r="P211" s="164">
        <f t="shared" si="80"/>
        <v>41239</v>
      </c>
      <c r="Q211" s="166">
        <f t="shared" si="77"/>
        <v>47674</v>
      </c>
    </row>
    <row r="212" spans="5:17" ht="15">
      <c r="E212" s="164" t="s">
        <v>214</v>
      </c>
      <c r="F212" s="164"/>
      <c r="G212" s="164">
        <f t="shared" si="78"/>
        <v>0</v>
      </c>
      <c r="H212" s="164"/>
      <c r="I212" s="164">
        <f t="shared" si="81"/>
        <v>0</v>
      </c>
      <c r="J212" s="166">
        <f t="shared" si="76"/>
        <v>0</v>
      </c>
      <c r="K212" s="166"/>
      <c r="L212" s="164" t="s">
        <v>413</v>
      </c>
      <c r="M212" s="164"/>
      <c r="N212" s="164">
        <f t="shared" si="79"/>
        <v>0</v>
      </c>
      <c r="O212" s="164"/>
      <c r="P212" s="164">
        <f t="shared" si="80"/>
        <v>0</v>
      </c>
      <c r="Q212" s="166">
        <f t="shared" si="77"/>
        <v>0</v>
      </c>
    </row>
    <row r="213" spans="5:17" ht="15">
      <c r="E213" s="166" t="s">
        <v>215</v>
      </c>
      <c r="F213" s="166">
        <f>SUM(F214:F220)</f>
        <v>22</v>
      </c>
      <c r="G213" s="166">
        <f>SUM(G214:G220)</f>
        <v>10890</v>
      </c>
      <c r="H213" s="166">
        <f>SUM(H214:H220)</f>
        <v>12</v>
      </c>
      <c r="I213" s="164">
        <f t="shared" si="81"/>
        <v>44988</v>
      </c>
      <c r="J213" s="166">
        <f t="shared" si="76"/>
        <v>55878</v>
      </c>
      <c r="K213" s="166"/>
      <c r="L213" s="166" t="s">
        <v>215</v>
      </c>
      <c r="M213" s="166">
        <f>SUM(M214:M220)</f>
        <v>48</v>
      </c>
      <c r="N213" s="166">
        <f>SUM(N214:N220)</f>
        <v>23760</v>
      </c>
      <c r="O213" s="166">
        <f>SUM(O214:O220)</f>
        <v>18</v>
      </c>
      <c r="P213" s="166">
        <f>SUM(P214:P220)</f>
        <v>67482</v>
      </c>
      <c r="Q213" s="166">
        <f t="shared" si="77"/>
        <v>91242</v>
      </c>
    </row>
    <row r="214" spans="5:17" ht="15">
      <c r="E214" s="164" t="s">
        <v>216</v>
      </c>
      <c r="F214" s="164">
        <v>2</v>
      </c>
      <c r="G214" s="164">
        <f aca="true" t="shared" si="82" ref="G214:G220">F214*495</f>
        <v>990</v>
      </c>
      <c r="H214" s="164"/>
      <c r="I214" s="164">
        <f t="shared" si="81"/>
        <v>0</v>
      </c>
      <c r="J214" s="166">
        <f t="shared" si="76"/>
        <v>990</v>
      </c>
      <c r="K214" s="166"/>
      <c r="L214" s="164" t="s">
        <v>414</v>
      </c>
      <c r="M214" s="164">
        <v>5</v>
      </c>
      <c r="N214" s="164">
        <f aca="true" t="shared" si="83" ref="N214:N220">M214*495</f>
        <v>2475</v>
      </c>
      <c r="O214" s="164">
        <v>5</v>
      </c>
      <c r="P214" s="164">
        <f aca="true" t="shared" si="84" ref="P214:P220">O214*3749</f>
        <v>18745</v>
      </c>
      <c r="Q214" s="166">
        <f t="shared" si="77"/>
        <v>21220</v>
      </c>
    </row>
    <row r="215" spans="5:17" ht="15">
      <c r="E215" s="164" t="s">
        <v>217</v>
      </c>
      <c r="F215" s="164">
        <v>1</v>
      </c>
      <c r="G215" s="164">
        <f t="shared" si="82"/>
        <v>495</v>
      </c>
      <c r="H215" s="164"/>
      <c r="I215" s="164">
        <f t="shared" si="81"/>
        <v>0</v>
      </c>
      <c r="J215" s="166">
        <f t="shared" si="76"/>
        <v>495</v>
      </c>
      <c r="K215" s="166"/>
      <c r="L215" s="164" t="s">
        <v>415</v>
      </c>
      <c r="M215" s="164">
        <v>14</v>
      </c>
      <c r="N215" s="164">
        <f t="shared" si="83"/>
        <v>6930</v>
      </c>
      <c r="O215" s="164">
        <v>0</v>
      </c>
      <c r="P215" s="164">
        <f t="shared" si="84"/>
        <v>0</v>
      </c>
      <c r="Q215" s="166">
        <f t="shared" si="77"/>
        <v>6930</v>
      </c>
    </row>
    <row r="216" spans="5:17" ht="15">
      <c r="E216" s="164" t="s">
        <v>218</v>
      </c>
      <c r="F216" s="164">
        <v>12</v>
      </c>
      <c r="G216" s="164">
        <f t="shared" si="82"/>
        <v>5940</v>
      </c>
      <c r="H216" s="164">
        <v>12</v>
      </c>
      <c r="I216" s="164">
        <f t="shared" si="81"/>
        <v>44988</v>
      </c>
      <c r="J216" s="166">
        <f t="shared" si="76"/>
        <v>50928</v>
      </c>
      <c r="K216" s="166"/>
      <c r="L216" s="164" t="s">
        <v>416</v>
      </c>
      <c r="M216" s="164"/>
      <c r="N216" s="164">
        <f t="shared" si="83"/>
        <v>0</v>
      </c>
      <c r="O216" s="164"/>
      <c r="P216" s="164">
        <f t="shared" si="84"/>
        <v>0</v>
      </c>
      <c r="Q216" s="166">
        <f t="shared" si="77"/>
        <v>0</v>
      </c>
    </row>
    <row r="217" spans="5:17" ht="15">
      <c r="E217" s="164" t="s">
        <v>219</v>
      </c>
      <c r="F217" s="164">
        <v>7</v>
      </c>
      <c r="G217" s="164">
        <f t="shared" si="82"/>
        <v>3465</v>
      </c>
      <c r="H217" s="164"/>
      <c r="I217" s="164">
        <f t="shared" si="81"/>
        <v>0</v>
      </c>
      <c r="J217" s="166">
        <f t="shared" si="76"/>
        <v>3465</v>
      </c>
      <c r="K217" s="166"/>
      <c r="L217" s="164" t="s">
        <v>417</v>
      </c>
      <c r="M217" s="164">
        <v>10</v>
      </c>
      <c r="N217" s="164">
        <f t="shared" si="83"/>
        <v>4950</v>
      </c>
      <c r="O217" s="164"/>
      <c r="P217" s="164">
        <f t="shared" si="84"/>
        <v>0</v>
      </c>
      <c r="Q217" s="166">
        <f t="shared" si="77"/>
        <v>4950</v>
      </c>
    </row>
    <row r="218" spans="5:17" ht="15">
      <c r="E218" s="164"/>
      <c r="F218" s="164"/>
      <c r="G218" s="164">
        <f t="shared" si="82"/>
        <v>0</v>
      </c>
      <c r="H218" s="164"/>
      <c r="I218" s="164">
        <f t="shared" si="81"/>
        <v>0</v>
      </c>
      <c r="J218" s="166">
        <f t="shared" si="76"/>
        <v>0</v>
      </c>
      <c r="K218" s="166"/>
      <c r="L218" s="164" t="s">
        <v>418</v>
      </c>
      <c r="M218" s="164">
        <v>12</v>
      </c>
      <c r="N218" s="164">
        <f t="shared" si="83"/>
        <v>5940</v>
      </c>
      <c r="O218" s="164">
        <v>12</v>
      </c>
      <c r="P218" s="164">
        <f t="shared" si="84"/>
        <v>44988</v>
      </c>
      <c r="Q218" s="166">
        <f t="shared" si="77"/>
        <v>50928</v>
      </c>
    </row>
    <row r="219" spans="5:17" ht="15">
      <c r="E219" s="164"/>
      <c r="F219" s="164"/>
      <c r="G219" s="164">
        <f t="shared" si="82"/>
        <v>0</v>
      </c>
      <c r="H219" s="164"/>
      <c r="I219" s="164">
        <f t="shared" si="81"/>
        <v>0</v>
      </c>
      <c r="J219" s="166">
        <f t="shared" si="76"/>
        <v>0</v>
      </c>
      <c r="K219" s="166"/>
      <c r="L219" s="164" t="s">
        <v>419</v>
      </c>
      <c r="M219" s="164">
        <v>6</v>
      </c>
      <c r="N219" s="164">
        <f t="shared" si="83"/>
        <v>2970</v>
      </c>
      <c r="O219" s="164">
        <v>1</v>
      </c>
      <c r="P219" s="164">
        <f t="shared" si="84"/>
        <v>3749</v>
      </c>
      <c r="Q219" s="166">
        <f t="shared" si="77"/>
        <v>6719</v>
      </c>
    </row>
    <row r="220" spans="5:17" ht="15">
      <c r="E220" s="164"/>
      <c r="F220" s="164"/>
      <c r="G220" s="164">
        <f t="shared" si="82"/>
        <v>0</v>
      </c>
      <c r="H220" s="164"/>
      <c r="I220" s="164">
        <f t="shared" si="81"/>
        <v>0</v>
      </c>
      <c r="J220" s="166">
        <f t="shared" si="76"/>
        <v>0</v>
      </c>
      <c r="K220" s="166"/>
      <c r="L220" s="164" t="s">
        <v>420</v>
      </c>
      <c r="M220" s="164">
        <v>1</v>
      </c>
      <c r="N220" s="164">
        <f t="shared" si="83"/>
        <v>495</v>
      </c>
      <c r="O220" s="164"/>
      <c r="P220" s="164">
        <f t="shared" si="84"/>
        <v>0</v>
      </c>
      <c r="Q220" s="166">
        <f t="shared" si="77"/>
        <v>495</v>
      </c>
    </row>
    <row r="221" spans="5:17" ht="15">
      <c r="E221" s="166" t="s">
        <v>220</v>
      </c>
      <c r="F221" s="166">
        <f>SUM(F222:F227)</f>
        <v>43</v>
      </c>
      <c r="G221" s="166">
        <f>SUM(G222:G227)</f>
        <v>21285</v>
      </c>
      <c r="H221" s="166">
        <f>SUM(H222:H227)</f>
        <v>28</v>
      </c>
      <c r="I221" s="164">
        <f t="shared" si="81"/>
        <v>104972</v>
      </c>
      <c r="J221" s="166">
        <f t="shared" si="76"/>
        <v>126257</v>
      </c>
      <c r="K221" s="166"/>
      <c r="L221" s="166" t="s">
        <v>220</v>
      </c>
      <c r="M221" s="166">
        <f>SUM(M222:M227)</f>
        <v>62</v>
      </c>
      <c r="N221" s="166">
        <f>SUM(N222:N227)</f>
        <v>30690</v>
      </c>
      <c r="O221" s="166">
        <f>SUM(O222:O227)</f>
        <v>62</v>
      </c>
      <c r="P221" s="166">
        <f>SUM(P222:P227)</f>
        <v>232438</v>
      </c>
      <c r="Q221" s="166">
        <f t="shared" si="77"/>
        <v>263128</v>
      </c>
    </row>
    <row r="222" spans="5:17" ht="15">
      <c r="E222" s="164" t="s">
        <v>221</v>
      </c>
      <c r="F222" s="164">
        <v>7</v>
      </c>
      <c r="G222" s="164">
        <f aca="true" t="shared" si="85" ref="G222:G227">F222*495</f>
        <v>3465</v>
      </c>
      <c r="H222" s="164">
        <v>7</v>
      </c>
      <c r="I222" s="164">
        <f t="shared" si="81"/>
        <v>26243</v>
      </c>
      <c r="J222" s="166">
        <f t="shared" si="76"/>
        <v>29708</v>
      </c>
      <c r="K222" s="166"/>
      <c r="L222" s="164" t="s">
        <v>421</v>
      </c>
      <c r="M222" s="164">
        <v>36</v>
      </c>
      <c r="N222" s="164">
        <f aca="true" t="shared" si="86" ref="N222:N227">M222*495</f>
        <v>17820</v>
      </c>
      <c r="O222" s="164">
        <v>36</v>
      </c>
      <c r="P222" s="164">
        <f aca="true" t="shared" si="87" ref="P222:P227">O222*3749</f>
        <v>134964</v>
      </c>
      <c r="Q222" s="166">
        <f t="shared" si="77"/>
        <v>152784</v>
      </c>
    </row>
    <row r="223" spans="5:17" ht="15">
      <c r="E223" s="164" t="s">
        <v>222</v>
      </c>
      <c r="F223" s="164">
        <v>3</v>
      </c>
      <c r="G223" s="164">
        <f t="shared" si="85"/>
        <v>1485</v>
      </c>
      <c r="H223" s="164">
        <v>3</v>
      </c>
      <c r="I223" s="164">
        <f t="shared" si="81"/>
        <v>11247</v>
      </c>
      <c r="J223" s="166">
        <f t="shared" si="76"/>
        <v>12732</v>
      </c>
      <c r="K223" s="166"/>
      <c r="L223" s="164" t="s">
        <v>422</v>
      </c>
      <c r="M223" s="164">
        <v>26</v>
      </c>
      <c r="N223" s="164">
        <f t="shared" si="86"/>
        <v>12870</v>
      </c>
      <c r="O223" s="164">
        <v>26</v>
      </c>
      <c r="P223" s="164">
        <f t="shared" si="87"/>
        <v>97474</v>
      </c>
      <c r="Q223" s="166">
        <f t="shared" si="77"/>
        <v>110344</v>
      </c>
    </row>
    <row r="224" spans="5:17" ht="15">
      <c r="E224" s="164" t="s">
        <v>223</v>
      </c>
      <c r="F224" s="164">
        <v>4</v>
      </c>
      <c r="G224" s="164">
        <f t="shared" si="85"/>
        <v>1980</v>
      </c>
      <c r="H224" s="164">
        <v>4</v>
      </c>
      <c r="I224" s="164">
        <f t="shared" si="81"/>
        <v>14996</v>
      </c>
      <c r="J224" s="166">
        <f t="shared" si="76"/>
        <v>16976</v>
      </c>
      <c r="K224" s="166"/>
      <c r="L224" s="164"/>
      <c r="M224" s="164"/>
      <c r="N224" s="164">
        <f t="shared" si="86"/>
        <v>0</v>
      </c>
      <c r="O224" s="164"/>
      <c r="P224" s="164">
        <f t="shared" si="87"/>
        <v>0</v>
      </c>
      <c r="Q224" s="166">
        <f t="shared" si="77"/>
        <v>0</v>
      </c>
    </row>
    <row r="225" spans="5:17" ht="15">
      <c r="E225" s="164" t="s">
        <v>224</v>
      </c>
      <c r="F225" s="164">
        <v>10</v>
      </c>
      <c r="G225" s="164">
        <f t="shared" si="85"/>
        <v>4950</v>
      </c>
      <c r="H225" s="164"/>
      <c r="I225" s="164">
        <f t="shared" si="81"/>
        <v>0</v>
      </c>
      <c r="J225" s="166">
        <f t="shared" si="76"/>
        <v>4950</v>
      </c>
      <c r="K225" s="166"/>
      <c r="L225" s="164"/>
      <c r="M225" s="164"/>
      <c r="N225" s="164">
        <f t="shared" si="86"/>
        <v>0</v>
      </c>
      <c r="O225" s="164"/>
      <c r="P225" s="164">
        <f t="shared" si="87"/>
        <v>0</v>
      </c>
      <c r="Q225" s="166">
        <f t="shared" si="77"/>
        <v>0</v>
      </c>
    </row>
    <row r="226" spans="5:17" ht="15">
      <c r="E226" s="164" t="s">
        <v>225</v>
      </c>
      <c r="F226" s="164">
        <v>5</v>
      </c>
      <c r="G226" s="164">
        <f t="shared" si="85"/>
        <v>2475</v>
      </c>
      <c r="H226" s="164"/>
      <c r="I226" s="164">
        <f t="shared" si="81"/>
        <v>0</v>
      </c>
      <c r="J226" s="166">
        <f t="shared" si="76"/>
        <v>2475</v>
      </c>
      <c r="K226" s="166"/>
      <c r="L226" s="164"/>
      <c r="M226" s="164"/>
      <c r="N226" s="164">
        <f t="shared" si="86"/>
        <v>0</v>
      </c>
      <c r="O226" s="164"/>
      <c r="P226" s="164">
        <f t="shared" si="87"/>
        <v>0</v>
      </c>
      <c r="Q226" s="166">
        <f t="shared" si="77"/>
        <v>0</v>
      </c>
    </row>
    <row r="227" spans="5:17" ht="15">
      <c r="E227" s="164" t="s">
        <v>226</v>
      </c>
      <c r="F227" s="164">
        <v>14</v>
      </c>
      <c r="G227" s="164">
        <f t="shared" si="85"/>
        <v>6930</v>
      </c>
      <c r="H227" s="164">
        <v>14</v>
      </c>
      <c r="I227" s="164">
        <f t="shared" si="81"/>
        <v>52486</v>
      </c>
      <c r="J227" s="166">
        <f t="shared" si="76"/>
        <v>59416</v>
      </c>
      <c r="K227" s="166"/>
      <c r="L227" s="164"/>
      <c r="M227" s="164"/>
      <c r="N227" s="164">
        <f t="shared" si="86"/>
        <v>0</v>
      </c>
      <c r="O227" s="164"/>
      <c r="P227" s="164">
        <f t="shared" si="87"/>
        <v>0</v>
      </c>
      <c r="Q227" s="166">
        <f t="shared" si="77"/>
        <v>0</v>
      </c>
    </row>
    <row r="228" spans="5:17" ht="15">
      <c r="E228" s="166" t="s">
        <v>227</v>
      </c>
      <c r="F228" s="166">
        <f>SUM(F229:F237)</f>
        <v>49</v>
      </c>
      <c r="G228" s="166">
        <f>SUM(G229:G237)</f>
        <v>24255</v>
      </c>
      <c r="H228" s="166">
        <f>SUM(H229:H237)</f>
        <v>9</v>
      </c>
      <c r="I228" s="164">
        <f t="shared" si="81"/>
        <v>33741</v>
      </c>
      <c r="J228" s="166">
        <f t="shared" si="76"/>
        <v>57996</v>
      </c>
      <c r="K228" s="166"/>
      <c r="L228" s="166" t="s">
        <v>227</v>
      </c>
      <c r="M228" s="166">
        <f>SUM(M229:M237)</f>
        <v>119</v>
      </c>
      <c r="N228" s="166">
        <f>SUM(N229:N237)</f>
        <v>58905</v>
      </c>
      <c r="O228" s="166">
        <f>SUM(O229:O237)</f>
        <v>115</v>
      </c>
      <c r="P228" s="166">
        <f>SUM(P229:P237)</f>
        <v>431135</v>
      </c>
      <c r="Q228" s="166">
        <f t="shared" si="77"/>
        <v>490040</v>
      </c>
    </row>
    <row r="229" spans="5:17" ht="15">
      <c r="E229" s="164" t="s">
        <v>228</v>
      </c>
      <c r="F229" s="164">
        <v>4</v>
      </c>
      <c r="G229" s="164">
        <f aca="true" t="shared" si="88" ref="G229:G237">F229*495</f>
        <v>1980</v>
      </c>
      <c r="H229" s="164"/>
      <c r="I229" s="164">
        <f t="shared" si="81"/>
        <v>0</v>
      </c>
      <c r="J229" s="166">
        <f t="shared" si="76"/>
        <v>1980</v>
      </c>
      <c r="K229" s="166"/>
      <c r="L229" s="164" t="s">
        <v>423</v>
      </c>
      <c r="M229" s="164">
        <v>16</v>
      </c>
      <c r="N229" s="164">
        <f aca="true" t="shared" si="89" ref="N229:N237">M229*495</f>
        <v>7920</v>
      </c>
      <c r="O229" s="164">
        <v>16</v>
      </c>
      <c r="P229" s="164">
        <f aca="true" t="shared" si="90" ref="P229:P236">O229*3749</f>
        <v>59984</v>
      </c>
      <c r="Q229" s="166">
        <f t="shared" si="77"/>
        <v>67904</v>
      </c>
    </row>
    <row r="230" spans="5:17" ht="15">
      <c r="E230" s="164" t="s">
        <v>229</v>
      </c>
      <c r="F230" s="164">
        <v>10</v>
      </c>
      <c r="G230" s="164">
        <f t="shared" si="88"/>
        <v>4950</v>
      </c>
      <c r="H230" s="164"/>
      <c r="I230" s="164">
        <f t="shared" si="81"/>
        <v>0</v>
      </c>
      <c r="J230" s="166">
        <f t="shared" si="76"/>
        <v>4950</v>
      </c>
      <c r="K230" s="166"/>
      <c r="L230" s="164" t="s">
        <v>424</v>
      </c>
      <c r="M230" s="164"/>
      <c r="N230" s="164">
        <f t="shared" si="89"/>
        <v>0</v>
      </c>
      <c r="O230" s="164"/>
      <c r="P230" s="164">
        <f t="shared" si="90"/>
        <v>0</v>
      </c>
      <c r="Q230" s="166">
        <f t="shared" si="77"/>
        <v>0</v>
      </c>
    </row>
    <row r="231" spans="5:17" ht="15">
      <c r="E231" s="164" t="s">
        <v>230</v>
      </c>
      <c r="F231" s="164">
        <v>6</v>
      </c>
      <c r="G231" s="164">
        <f t="shared" si="88"/>
        <v>2970</v>
      </c>
      <c r="H231" s="164"/>
      <c r="I231" s="164">
        <f t="shared" si="81"/>
        <v>0</v>
      </c>
      <c r="J231" s="166">
        <f t="shared" si="76"/>
        <v>2970</v>
      </c>
      <c r="K231" s="166"/>
      <c r="L231" s="164" t="s">
        <v>425</v>
      </c>
      <c r="M231" s="164">
        <v>16</v>
      </c>
      <c r="N231" s="164">
        <f t="shared" si="89"/>
        <v>7920</v>
      </c>
      <c r="O231" s="164">
        <v>16</v>
      </c>
      <c r="P231" s="164">
        <f t="shared" si="90"/>
        <v>59984</v>
      </c>
      <c r="Q231" s="166">
        <f t="shared" si="77"/>
        <v>67904</v>
      </c>
    </row>
    <row r="232" spans="5:17" ht="15">
      <c r="E232" s="164" t="s">
        <v>231</v>
      </c>
      <c r="F232" s="164">
        <v>2</v>
      </c>
      <c r="G232" s="164">
        <f t="shared" si="88"/>
        <v>990</v>
      </c>
      <c r="H232" s="164"/>
      <c r="I232" s="164">
        <f t="shared" si="81"/>
        <v>0</v>
      </c>
      <c r="J232" s="166">
        <f t="shared" si="76"/>
        <v>990</v>
      </c>
      <c r="K232" s="166"/>
      <c r="L232" s="164" t="s">
        <v>426</v>
      </c>
      <c r="M232" s="164">
        <v>4</v>
      </c>
      <c r="N232" s="164">
        <f t="shared" si="89"/>
        <v>1980</v>
      </c>
      <c r="O232" s="164"/>
      <c r="P232" s="164">
        <f t="shared" si="90"/>
        <v>0</v>
      </c>
      <c r="Q232" s="166">
        <f t="shared" si="77"/>
        <v>1980</v>
      </c>
    </row>
    <row r="233" spans="5:17" ht="15">
      <c r="E233" s="164" t="s">
        <v>232</v>
      </c>
      <c r="F233" s="164">
        <v>9</v>
      </c>
      <c r="G233" s="164">
        <f t="shared" si="88"/>
        <v>4455</v>
      </c>
      <c r="H233" s="164">
        <v>9</v>
      </c>
      <c r="I233" s="164">
        <f t="shared" si="81"/>
        <v>33741</v>
      </c>
      <c r="J233" s="166">
        <f t="shared" si="76"/>
        <v>38196</v>
      </c>
      <c r="K233" s="166"/>
      <c r="L233" s="164" t="s">
        <v>427</v>
      </c>
      <c r="M233" s="164">
        <v>10</v>
      </c>
      <c r="N233" s="164">
        <f t="shared" si="89"/>
        <v>4950</v>
      </c>
      <c r="O233" s="164">
        <v>10</v>
      </c>
      <c r="P233" s="164">
        <f t="shared" si="90"/>
        <v>37490</v>
      </c>
      <c r="Q233" s="166">
        <f t="shared" si="77"/>
        <v>42440</v>
      </c>
    </row>
    <row r="234" spans="5:17" ht="15">
      <c r="E234" s="164" t="s">
        <v>233</v>
      </c>
      <c r="F234" s="164">
        <v>7</v>
      </c>
      <c r="G234" s="164">
        <f t="shared" si="88"/>
        <v>3465</v>
      </c>
      <c r="H234" s="164"/>
      <c r="I234" s="164">
        <f t="shared" si="81"/>
        <v>0</v>
      </c>
      <c r="J234" s="166">
        <f t="shared" si="76"/>
        <v>3465</v>
      </c>
      <c r="K234" s="166"/>
      <c r="L234" s="164" t="s">
        <v>428</v>
      </c>
      <c r="M234" s="164">
        <v>21</v>
      </c>
      <c r="N234" s="164">
        <f t="shared" si="89"/>
        <v>10395</v>
      </c>
      <c r="O234" s="164">
        <v>21</v>
      </c>
      <c r="P234" s="164">
        <f t="shared" si="90"/>
        <v>78729</v>
      </c>
      <c r="Q234" s="166">
        <f t="shared" si="77"/>
        <v>89124</v>
      </c>
    </row>
    <row r="235" spans="5:17" ht="15">
      <c r="E235" s="164" t="s">
        <v>234</v>
      </c>
      <c r="F235" s="164">
        <v>8</v>
      </c>
      <c r="G235" s="164">
        <f t="shared" si="88"/>
        <v>3960</v>
      </c>
      <c r="H235" s="164"/>
      <c r="I235" s="164">
        <f t="shared" si="81"/>
        <v>0</v>
      </c>
      <c r="J235" s="166">
        <f t="shared" si="76"/>
        <v>3960</v>
      </c>
      <c r="K235" s="166"/>
      <c r="L235" s="164" t="s">
        <v>429</v>
      </c>
      <c r="M235" s="164">
        <v>19</v>
      </c>
      <c r="N235" s="164">
        <f t="shared" si="89"/>
        <v>9405</v>
      </c>
      <c r="O235" s="164">
        <v>19</v>
      </c>
      <c r="P235" s="164">
        <f t="shared" si="90"/>
        <v>71231</v>
      </c>
      <c r="Q235" s="166">
        <f t="shared" si="77"/>
        <v>80636</v>
      </c>
    </row>
    <row r="236" spans="5:17" ht="15">
      <c r="E236" s="164" t="s">
        <v>235</v>
      </c>
      <c r="F236" s="164">
        <v>3</v>
      </c>
      <c r="G236" s="164">
        <f t="shared" si="88"/>
        <v>1485</v>
      </c>
      <c r="H236" s="164"/>
      <c r="I236" s="164">
        <f t="shared" si="81"/>
        <v>0</v>
      </c>
      <c r="J236" s="166">
        <f t="shared" si="76"/>
        <v>1485</v>
      </c>
      <c r="K236" s="166"/>
      <c r="L236" s="164" t="s">
        <v>430</v>
      </c>
      <c r="M236" s="164">
        <v>33</v>
      </c>
      <c r="N236" s="164">
        <f t="shared" si="89"/>
        <v>16335</v>
      </c>
      <c r="O236" s="164">
        <v>33</v>
      </c>
      <c r="P236" s="164">
        <f t="shared" si="90"/>
        <v>123717</v>
      </c>
      <c r="Q236" s="166">
        <f t="shared" si="77"/>
        <v>140052</v>
      </c>
    </row>
    <row r="237" spans="5:17" ht="15">
      <c r="E237" s="164"/>
      <c r="F237" s="164"/>
      <c r="G237" s="164">
        <f t="shared" si="88"/>
        <v>0</v>
      </c>
      <c r="H237" s="164"/>
      <c r="I237" s="164">
        <f>H237*3794</f>
        <v>0</v>
      </c>
      <c r="J237" s="166">
        <f t="shared" si="76"/>
        <v>0</v>
      </c>
      <c r="K237" s="166"/>
      <c r="L237" s="164" t="s">
        <v>431</v>
      </c>
      <c r="M237" s="164"/>
      <c r="N237" s="164">
        <f t="shared" si="89"/>
        <v>0</v>
      </c>
      <c r="O237" s="164"/>
      <c r="P237" s="164">
        <f>O237*3794</f>
        <v>0</v>
      </c>
      <c r="Q237" s="166">
        <f t="shared" si="77"/>
        <v>0</v>
      </c>
    </row>
    <row r="238" spans="10:17" ht="15">
      <c r="J238" s="17"/>
      <c r="K238" s="17"/>
      <c r="Q238" s="17"/>
    </row>
    <row r="239" spans="10:17" ht="15">
      <c r="J239" s="17"/>
      <c r="K239" s="17"/>
      <c r="Q239" s="17"/>
    </row>
    <row r="240" spans="10:17" ht="15">
      <c r="J240" s="17"/>
      <c r="K240" s="17"/>
      <c r="Q240" s="17"/>
    </row>
    <row r="241" spans="10:17" ht="15">
      <c r="J241" s="17"/>
      <c r="K241" s="17"/>
      <c r="Q241" s="17"/>
    </row>
    <row r="242" spans="10:17" ht="15">
      <c r="J242" s="17"/>
      <c r="K242" s="17"/>
      <c r="Q242" s="17"/>
    </row>
    <row r="243" spans="10:17" ht="15">
      <c r="J243" s="17"/>
      <c r="K243" s="17"/>
      <c r="Q243" s="17"/>
    </row>
    <row r="244" spans="10:17" ht="15">
      <c r="J244" s="17"/>
      <c r="K244" s="17"/>
      <c r="Q244" s="17"/>
    </row>
    <row r="245" spans="10:17" ht="15">
      <c r="J245" s="17"/>
      <c r="K245" s="17"/>
      <c r="Q245" s="1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W4:AT204"/>
  <sheetViews>
    <sheetView zoomScale="80" zoomScaleNormal="80" zoomScalePageLayoutView="0" workbookViewId="0" topLeftCell="A1">
      <pane ySplit="1" topLeftCell="A151" activePane="bottomLeft" state="frozen"/>
      <selection pane="topLeft" activeCell="A1" sqref="A1"/>
      <selection pane="bottomLeft" activeCell="A205" sqref="A205:IV205"/>
    </sheetView>
  </sheetViews>
  <sheetFormatPr defaultColWidth="9.140625" defaultRowHeight="15"/>
  <cols>
    <col min="1" max="1" width="18.140625" style="3" customWidth="1"/>
    <col min="2" max="2" width="9.8515625" style="3" hidden="1" customWidth="1"/>
    <col min="3" max="3" width="14.421875" style="3" hidden="1" customWidth="1"/>
    <col min="4" max="4" width="7.8515625" style="3" hidden="1" customWidth="1"/>
    <col min="5" max="5" width="11.421875" style="3" hidden="1" customWidth="1"/>
    <col min="6" max="6" width="9.00390625" style="3" hidden="1" customWidth="1"/>
    <col min="7" max="7" width="11.00390625" style="3" hidden="1" customWidth="1"/>
    <col min="8" max="8" width="7.28125" style="3" hidden="1" customWidth="1"/>
    <col min="9" max="9" width="10.28125" style="3" hidden="1" customWidth="1"/>
    <col min="10" max="10" width="8.140625" style="3" hidden="1" customWidth="1"/>
    <col min="11" max="11" width="12.00390625" style="3" hidden="1" customWidth="1"/>
    <col min="12" max="12" width="14.8515625" style="3" hidden="1" customWidth="1"/>
    <col min="13" max="13" width="11.421875" style="3" hidden="1" customWidth="1"/>
    <col min="14" max="14" width="7.8515625" style="3" hidden="1" customWidth="1"/>
    <col min="15" max="15" width="6.140625" style="3" hidden="1" customWidth="1"/>
    <col min="16" max="16" width="6.8515625" style="3" hidden="1" customWidth="1"/>
    <col min="17" max="17" width="11.00390625" style="3" hidden="1" customWidth="1"/>
    <col min="18" max="18" width="8.8515625" style="3" hidden="1" customWidth="1"/>
    <col min="19" max="20" width="10.140625" style="3" hidden="1" customWidth="1"/>
    <col min="21" max="21" width="8.57421875" style="3" hidden="1" customWidth="1"/>
    <col min="22" max="22" width="9.57421875" style="3" hidden="1" customWidth="1"/>
    <col min="23" max="23" width="13.57421875" style="3" customWidth="1"/>
    <col min="24" max="24" width="12.28125" style="3" customWidth="1"/>
    <col min="25" max="25" width="11.7109375" style="3" customWidth="1"/>
    <col min="26" max="26" width="13.140625" style="3" customWidth="1"/>
    <col min="27" max="27" width="13.8515625" style="3" customWidth="1"/>
    <col min="28" max="29" width="11.57421875" style="3" customWidth="1"/>
    <col min="30" max="30" width="12.140625" style="3" customWidth="1"/>
    <col min="31" max="31" width="12.421875" style="3" customWidth="1"/>
    <col min="32" max="32" width="9.28125" style="3" customWidth="1"/>
    <col min="33" max="33" width="8.7109375" style="3" customWidth="1"/>
    <col min="34" max="34" width="11.140625" style="3" customWidth="1"/>
    <col min="35" max="35" width="9.140625" style="3" customWidth="1"/>
    <col min="36" max="36" width="12.28125" style="3" customWidth="1"/>
    <col min="37" max="39" width="9.140625" style="3" customWidth="1"/>
    <col min="40" max="40" width="12.7109375" style="3" customWidth="1"/>
    <col min="41" max="41" width="14.28125" style="3" customWidth="1"/>
    <col min="42" max="43" width="9.28125" style="3" customWidth="1"/>
    <col min="44" max="44" width="11.140625" style="3" customWidth="1"/>
    <col min="45" max="45" width="6.421875" style="3" customWidth="1"/>
    <col min="46" max="46" width="10.421875" style="3" customWidth="1"/>
    <col min="47" max="47" width="9.421875" style="3" customWidth="1"/>
    <col min="48" max="48" width="11.57421875" style="3" customWidth="1"/>
    <col min="49" max="49" width="9.57421875" style="3" customWidth="1"/>
    <col min="50" max="50" width="8.28125" style="3" customWidth="1"/>
    <col min="51" max="51" width="9.00390625" style="3" customWidth="1"/>
    <col min="52" max="52" width="11.00390625" style="3" customWidth="1"/>
    <col min="53" max="53" width="10.8515625" style="3" customWidth="1"/>
    <col min="54" max="54" width="7.57421875" style="3" customWidth="1"/>
    <col min="55" max="55" width="6.421875" style="3" customWidth="1"/>
    <col min="56" max="60" width="8.421875" style="3" customWidth="1"/>
    <col min="61" max="61" width="13.57421875" style="3" customWidth="1"/>
    <col min="62" max="62" width="9.140625" style="25" customWidth="1"/>
    <col min="63" max="63" width="11.8515625" style="25" customWidth="1"/>
    <col min="64" max="64" width="9.140625" style="25" customWidth="1"/>
    <col min="65" max="65" width="10.28125" style="25" customWidth="1"/>
    <col min="66" max="66" width="9.140625" style="25" customWidth="1"/>
    <col min="67" max="67" width="10.421875" style="25" customWidth="1"/>
    <col min="68" max="68" width="10.7109375" style="25" customWidth="1"/>
    <col min="69" max="71" width="9.140625" style="25" customWidth="1"/>
    <col min="72" max="72" width="10.28125" style="25" customWidth="1"/>
    <col min="73" max="16384" width="9.140625" style="3" customWidth="1"/>
  </cols>
  <sheetData>
    <row r="4" spans="23:46" ht="13.5" thickBot="1">
      <c r="W4" s="216" t="s">
        <v>578</v>
      </c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</row>
    <row r="5" spans="23:46" ht="15.75" thickBot="1">
      <c r="W5" s="181"/>
      <c r="X5" s="207" t="s">
        <v>528</v>
      </c>
      <c r="Y5" s="208"/>
      <c r="Z5" s="208"/>
      <c r="AA5" s="208"/>
      <c r="AB5" s="208"/>
      <c r="AC5" s="208"/>
      <c r="AD5" s="208"/>
      <c r="AE5" s="208"/>
      <c r="AF5" s="208"/>
      <c r="AG5" s="208"/>
      <c r="AH5" s="169"/>
      <c r="AI5" s="170"/>
      <c r="AJ5" s="217"/>
      <c r="AK5" s="207" t="s">
        <v>529</v>
      </c>
      <c r="AL5" s="208"/>
      <c r="AM5" s="208"/>
      <c r="AN5" s="208"/>
      <c r="AO5" s="208"/>
      <c r="AP5" s="208"/>
      <c r="AQ5" s="171"/>
      <c r="AR5" s="169"/>
      <c r="AS5" s="181"/>
      <c r="AT5" s="181"/>
    </row>
    <row r="6" spans="23:46" ht="15.75" thickBot="1">
      <c r="W6" s="182"/>
      <c r="X6" s="219" t="s">
        <v>579</v>
      </c>
      <c r="Y6" s="220"/>
      <c r="Z6" s="220"/>
      <c r="AA6" s="220"/>
      <c r="AB6" s="220"/>
      <c r="AC6" s="220"/>
      <c r="AD6" s="221"/>
      <c r="AE6" s="219" t="s">
        <v>580</v>
      </c>
      <c r="AF6" s="220"/>
      <c r="AG6" s="220"/>
      <c r="AH6" s="181"/>
      <c r="AI6" s="181"/>
      <c r="AJ6" s="218"/>
      <c r="AK6" s="183" t="s">
        <v>441</v>
      </c>
      <c r="AL6" s="183" t="s">
        <v>441</v>
      </c>
      <c r="AM6" s="183"/>
      <c r="AN6" s="183" t="s">
        <v>0</v>
      </c>
      <c r="AO6" s="183"/>
      <c r="AP6" s="183" t="s">
        <v>0</v>
      </c>
      <c r="AQ6" s="183" t="s">
        <v>581</v>
      </c>
      <c r="AR6" s="183" t="s">
        <v>582</v>
      </c>
      <c r="AS6" s="184" t="s">
        <v>555</v>
      </c>
      <c r="AT6" s="184" t="s">
        <v>13</v>
      </c>
    </row>
    <row r="7" spans="23:46" ht="12">
      <c r="W7" s="185" t="s">
        <v>254</v>
      </c>
      <c r="X7" s="183" t="s">
        <v>583</v>
      </c>
      <c r="Y7" s="183" t="s">
        <v>584</v>
      </c>
      <c r="Z7" s="183" t="s">
        <v>585</v>
      </c>
      <c r="AA7" s="183" t="s">
        <v>585</v>
      </c>
      <c r="AB7" s="183" t="s">
        <v>585</v>
      </c>
      <c r="AC7" s="183" t="s">
        <v>586</v>
      </c>
      <c r="AD7" s="186" t="s">
        <v>519</v>
      </c>
      <c r="AE7" s="183" t="s">
        <v>587</v>
      </c>
      <c r="AF7" s="183" t="s">
        <v>588</v>
      </c>
      <c r="AG7" s="183" t="s">
        <v>589</v>
      </c>
      <c r="AH7" s="184" t="s">
        <v>590</v>
      </c>
      <c r="AI7" s="184" t="s">
        <v>591</v>
      </c>
      <c r="AJ7" s="187" t="s">
        <v>469</v>
      </c>
      <c r="AK7" s="183" t="s">
        <v>255</v>
      </c>
      <c r="AL7" s="183" t="s">
        <v>534</v>
      </c>
      <c r="AM7" s="183" t="s">
        <v>0</v>
      </c>
      <c r="AN7" s="183" t="s">
        <v>510</v>
      </c>
      <c r="AO7" s="183" t="s">
        <v>554</v>
      </c>
      <c r="AP7" s="183" t="s">
        <v>592</v>
      </c>
      <c r="AQ7" s="183" t="s">
        <v>593</v>
      </c>
      <c r="AR7" s="183" t="s">
        <v>594</v>
      </c>
      <c r="AS7" s="183" t="s">
        <v>569</v>
      </c>
      <c r="AT7" s="183">
        <v>2020</v>
      </c>
    </row>
    <row r="8" spans="23:46" ht="12">
      <c r="W8" s="185"/>
      <c r="X8" s="183" t="s">
        <v>595</v>
      </c>
      <c r="Y8" s="183" t="s">
        <v>596</v>
      </c>
      <c r="Z8" s="183" t="s">
        <v>597</v>
      </c>
      <c r="AA8" s="183" t="s">
        <v>598</v>
      </c>
      <c r="AB8" s="183" t="s">
        <v>599</v>
      </c>
      <c r="AC8" s="183" t="s">
        <v>600</v>
      </c>
      <c r="AD8" s="183" t="s">
        <v>601</v>
      </c>
      <c r="AE8" s="183" t="s">
        <v>602</v>
      </c>
      <c r="AF8" s="183" t="s">
        <v>603</v>
      </c>
      <c r="AG8" s="183" t="s">
        <v>604</v>
      </c>
      <c r="AH8" s="183" t="s">
        <v>605</v>
      </c>
      <c r="AI8" s="183" t="s">
        <v>606</v>
      </c>
      <c r="AJ8" s="187" t="s">
        <v>486</v>
      </c>
      <c r="AK8" s="183" t="s">
        <v>607</v>
      </c>
      <c r="AL8" s="183" t="s">
        <v>608</v>
      </c>
      <c r="AM8" s="183" t="s">
        <v>251</v>
      </c>
      <c r="AN8" s="183" t="s">
        <v>260</v>
      </c>
      <c r="AO8" s="183" t="s">
        <v>568</v>
      </c>
      <c r="AP8" s="183" t="s">
        <v>609</v>
      </c>
      <c r="AQ8" s="183"/>
      <c r="AR8" s="183" t="s">
        <v>610</v>
      </c>
      <c r="AS8" s="183" t="s">
        <v>470</v>
      </c>
      <c r="AT8" s="183" t="s">
        <v>611</v>
      </c>
    </row>
    <row r="9" spans="23:46" ht="12">
      <c r="W9" s="185" t="s">
        <v>256</v>
      </c>
      <c r="X9" s="183" t="s">
        <v>612</v>
      </c>
      <c r="Y9" s="183" t="s">
        <v>257</v>
      </c>
      <c r="Z9" s="183" t="s">
        <v>613</v>
      </c>
      <c r="AA9" s="183" t="s">
        <v>453</v>
      </c>
      <c r="AB9" s="183" t="s">
        <v>614</v>
      </c>
      <c r="AC9" s="183" t="s">
        <v>615</v>
      </c>
      <c r="AD9" s="183" t="s">
        <v>616</v>
      </c>
      <c r="AE9" s="183" t="s">
        <v>617</v>
      </c>
      <c r="AF9" s="183" t="s">
        <v>618</v>
      </c>
      <c r="AG9" s="183" t="s">
        <v>619</v>
      </c>
      <c r="AH9" s="183" t="s">
        <v>620</v>
      </c>
      <c r="AI9" s="183" t="s">
        <v>621</v>
      </c>
      <c r="AJ9" s="187" t="s">
        <v>528</v>
      </c>
      <c r="AK9" s="183"/>
      <c r="AL9" s="183" t="s">
        <v>563</v>
      </c>
      <c r="AM9" s="183"/>
      <c r="AN9" s="183" t="s">
        <v>622</v>
      </c>
      <c r="AO9" s="183"/>
      <c r="AP9" s="183" t="s">
        <v>540</v>
      </c>
      <c r="AQ9" s="183"/>
      <c r="AR9" s="183" t="s">
        <v>623</v>
      </c>
      <c r="AS9" s="183"/>
      <c r="AT9" s="183"/>
    </row>
    <row r="10" spans="23:46" ht="12.75" thickBot="1">
      <c r="W10" s="185"/>
      <c r="X10" s="183"/>
      <c r="Y10" s="183"/>
      <c r="Z10" s="183" t="s">
        <v>624</v>
      </c>
      <c r="AA10" s="183" t="s">
        <v>625</v>
      </c>
      <c r="AB10" s="183"/>
      <c r="AC10" s="183" t="s">
        <v>626</v>
      </c>
      <c r="AD10" s="183"/>
      <c r="AE10" s="183"/>
      <c r="AF10" s="183"/>
      <c r="AG10" s="183"/>
      <c r="AH10" s="183" t="s">
        <v>627</v>
      </c>
      <c r="AI10" s="183" t="s">
        <v>627</v>
      </c>
      <c r="AJ10" s="183"/>
      <c r="AK10" s="183"/>
      <c r="AL10" s="183"/>
      <c r="AM10" s="183"/>
      <c r="AN10" s="183"/>
      <c r="AO10" s="183"/>
      <c r="AP10" s="183"/>
      <c r="AQ10" s="183"/>
      <c r="AR10" s="183"/>
      <c r="AS10" s="183" t="s">
        <v>460</v>
      </c>
      <c r="AT10" s="183"/>
    </row>
    <row r="11" spans="23:46" ht="12.75" thickBot="1">
      <c r="W11" s="172" t="s">
        <v>18</v>
      </c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</row>
    <row r="12" spans="23:46" ht="12.75" thickBot="1">
      <c r="W12" s="174" t="s">
        <v>261</v>
      </c>
      <c r="X12" s="175">
        <v>1379398</v>
      </c>
      <c r="Y12" s="176">
        <v>0</v>
      </c>
      <c r="Z12" s="176">
        <v>0</v>
      </c>
      <c r="AA12" s="175">
        <v>24132</v>
      </c>
      <c r="AB12" s="175">
        <v>312446</v>
      </c>
      <c r="AC12" s="175">
        <v>50630</v>
      </c>
      <c r="AD12" s="175">
        <v>10965</v>
      </c>
      <c r="AE12" s="177"/>
      <c r="AF12" s="175">
        <v>3000</v>
      </c>
      <c r="AG12" s="175">
        <v>2800</v>
      </c>
      <c r="AH12" s="177"/>
      <c r="AI12" s="176">
        <v>0</v>
      </c>
      <c r="AJ12" s="178">
        <v>1783371</v>
      </c>
      <c r="AK12" s="175">
        <v>419040</v>
      </c>
      <c r="AL12" s="176">
        <v>0</v>
      </c>
      <c r="AM12" s="175">
        <v>16575</v>
      </c>
      <c r="AN12" s="175">
        <v>31020</v>
      </c>
      <c r="AO12" s="175">
        <v>11310</v>
      </c>
      <c r="AP12" s="175">
        <v>21790</v>
      </c>
      <c r="AQ12" s="179"/>
      <c r="AR12" s="176">
        <v>0</v>
      </c>
      <c r="AS12" s="176">
        <v>0</v>
      </c>
      <c r="AT12" s="175">
        <v>2283106</v>
      </c>
    </row>
    <row r="13" spans="23:46" ht="12.75" thickBot="1">
      <c r="W13" s="174" t="s">
        <v>20</v>
      </c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</row>
    <row r="14" spans="23:46" ht="12.75" thickBot="1">
      <c r="W14" s="174" t="s">
        <v>262</v>
      </c>
      <c r="X14" s="175">
        <v>237182</v>
      </c>
      <c r="Y14" s="176">
        <v>0</v>
      </c>
      <c r="Z14" s="176">
        <v>0</v>
      </c>
      <c r="AA14" s="175">
        <v>6033</v>
      </c>
      <c r="AB14" s="175">
        <v>75418</v>
      </c>
      <c r="AC14" s="175">
        <v>50630</v>
      </c>
      <c r="AD14" s="176">
        <v>0</v>
      </c>
      <c r="AE14" s="175">
        <v>7700</v>
      </c>
      <c r="AF14" s="175">
        <v>3000</v>
      </c>
      <c r="AG14" s="175">
        <v>1500</v>
      </c>
      <c r="AH14" s="175">
        <v>10615</v>
      </c>
      <c r="AI14" s="176">
        <v>0</v>
      </c>
      <c r="AJ14" s="178">
        <v>392078</v>
      </c>
      <c r="AK14" s="175">
        <v>99920</v>
      </c>
      <c r="AL14" s="175">
        <v>5085</v>
      </c>
      <c r="AM14" s="175">
        <v>2850</v>
      </c>
      <c r="AN14" s="175">
        <v>5170</v>
      </c>
      <c r="AO14" s="176">
        <v>0</v>
      </c>
      <c r="AP14" s="175">
        <v>5320</v>
      </c>
      <c r="AQ14" s="179"/>
      <c r="AR14" s="176">
        <v>0</v>
      </c>
      <c r="AS14" s="176">
        <v>0</v>
      </c>
      <c r="AT14" s="175">
        <v>510423</v>
      </c>
    </row>
    <row r="15" spans="23:46" ht="12.75" thickBot="1">
      <c r="W15" s="174" t="s">
        <v>263</v>
      </c>
      <c r="X15" s="175">
        <v>112349</v>
      </c>
      <c r="Y15" s="176">
        <v>0</v>
      </c>
      <c r="Z15" s="176">
        <v>0</v>
      </c>
      <c r="AA15" s="176">
        <v>0</v>
      </c>
      <c r="AB15" s="175">
        <v>64644</v>
      </c>
      <c r="AC15" s="175">
        <v>50630</v>
      </c>
      <c r="AD15" s="176">
        <v>0</v>
      </c>
      <c r="AE15" s="177"/>
      <c r="AF15" s="175">
        <v>3000</v>
      </c>
      <c r="AG15" s="176">
        <v>0</v>
      </c>
      <c r="AH15" s="175">
        <v>25051</v>
      </c>
      <c r="AI15" s="175">
        <v>11040</v>
      </c>
      <c r="AJ15" s="178">
        <v>266714</v>
      </c>
      <c r="AK15" s="175">
        <v>57171</v>
      </c>
      <c r="AL15" s="176">
        <v>0</v>
      </c>
      <c r="AM15" s="175">
        <v>1350</v>
      </c>
      <c r="AN15" s="175">
        <v>3854</v>
      </c>
      <c r="AO15" s="176">
        <v>0</v>
      </c>
      <c r="AP15" s="175">
        <v>3520</v>
      </c>
      <c r="AQ15" s="179"/>
      <c r="AR15" s="176">
        <v>0</v>
      </c>
      <c r="AS15" s="176">
        <v>0</v>
      </c>
      <c r="AT15" s="175">
        <v>332609</v>
      </c>
    </row>
    <row r="16" spans="23:46" ht="12.75" thickBot="1">
      <c r="W16" s="174" t="s">
        <v>264</v>
      </c>
      <c r="X16" s="175">
        <v>3114568</v>
      </c>
      <c r="Y16" s="176">
        <v>0</v>
      </c>
      <c r="Z16" s="176">
        <v>0</v>
      </c>
      <c r="AA16" s="176">
        <v>0</v>
      </c>
      <c r="AB16" s="175">
        <v>614118</v>
      </c>
      <c r="AC16" s="175">
        <v>50630</v>
      </c>
      <c r="AD16" s="175">
        <v>42585</v>
      </c>
      <c r="AE16" s="177"/>
      <c r="AF16" s="177"/>
      <c r="AG16" s="175">
        <v>1500</v>
      </c>
      <c r="AH16" s="176">
        <v>0</v>
      </c>
      <c r="AI16" s="176">
        <v>0</v>
      </c>
      <c r="AJ16" s="178">
        <v>3823401</v>
      </c>
      <c r="AK16" s="175">
        <v>395651</v>
      </c>
      <c r="AL16" s="176">
        <v>0</v>
      </c>
      <c r="AM16" s="175">
        <v>37425</v>
      </c>
      <c r="AN16" s="175">
        <v>50102</v>
      </c>
      <c r="AO16" s="175">
        <v>43587</v>
      </c>
      <c r="AP16" s="175">
        <v>46810</v>
      </c>
      <c r="AQ16" s="179"/>
      <c r="AR16" s="176">
        <v>0</v>
      </c>
      <c r="AS16" s="176">
        <v>0</v>
      </c>
      <c r="AT16" s="175">
        <v>4396976</v>
      </c>
    </row>
    <row r="17" spans="23:46" ht="12.75" thickBot="1">
      <c r="W17" s="174" t="s">
        <v>265</v>
      </c>
      <c r="X17" s="175">
        <v>1302418</v>
      </c>
      <c r="Y17" s="176">
        <v>0</v>
      </c>
      <c r="Z17" s="176">
        <v>0</v>
      </c>
      <c r="AA17" s="176">
        <v>0</v>
      </c>
      <c r="AB17" s="175">
        <v>258576</v>
      </c>
      <c r="AC17" s="175">
        <v>50630</v>
      </c>
      <c r="AD17" s="176">
        <v>0</v>
      </c>
      <c r="AE17" s="177"/>
      <c r="AF17" s="175">
        <v>3000</v>
      </c>
      <c r="AG17" s="175">
        <v>1400</v>
      </c>
      <c r="AH17" s="176">
        <v>0</v>
      </c>
      <c r="AI17" s="176">
        <v>0</v>
      </c>
      <c r="AJ17" s="178">
        <v>1616024</v>
      </c>
      <c r="AK17" s="175">
        <v>407916</v>
      </c>
      <c r="AL17" s="176">
        <v>0</v>
      </c>
      <c r="AM17" s="175">
        <v>15650</v>
      </c>
      <c r="AN17" s="175">
        <v>36754</v>
      </c>
      <c r="AO17" s="176">
        <v>0</v>
      </c>
      <c r="AP17" s="175">
        <v>20680</v>
      </c>
      <c r="AQ17" s="179"/>
      <c r="AR17" s="176">
        <v>0</v>
      </c>
      <c r="AS17" s="176">
        <v>0</v>
      </c>
      <c r="AT17" s="175">
        <v>2097024</v>
      </c>
    </row>
    <row r="18" spans="23:46" ht="12.75" thickBot="1">
      <c r="W18" s="174" t="s">
        <v>266</v>
      </c>
      <c r="X18" s="175">
        <v>900874</v>
      </c>
      <c r="Y18" s="176">
        <v>0</v>
      </c>
      <c r="Z18" s="176">
        <v>0</v>
      </c>
      <c r="AA18" s="175">
        <v>18099</v>
      </c>
      <c r="AB18" s="175">
        <v>215480</v>
      </c>
      <c r="AC18" s="175">
        <v>50630</v>
      </c>
      <c r="AD18" s="175">
        <v>6205</v>
      </c>
      <c r="AE18" s="177"/>
      <c r="AF18" s="175">
        <v>3000</v>
      </c>
      <c r="AG18" s="175">
        <v>1600</v>
      </c>
      <c r="AH18" s="176">
        <v>0</v>
      </c>
      <c r="AI18" s="176">
        <v>0</v>
      </c>
      <c r="AJ18" s="178">
        <v>1195888</v>
      </c>
      <c r="AK18" s="175">
        <v>241145</v>
      </c>
      <c r="AL18" s="176">
        <v>0</v>
      </c>
      <c r="AM18" s="175">
        <v>10825</v>
      </c>
      <c r="AN18" s="175">
        <v>21526</v>
      </c>
      <c r="AO18" s="175">
        <v>6351</v>
      </c>
      <c r="AP18" s="175">
        <v>14890</v>
      </c>
      <c r="AQ18" s="179"/>
      <c r="AR18" s="176">
        <v>0</v>
      </c>
      <c r="AS18" s="176">
        <v>0</v>
      </c>
      <c r="AT18" s="175">
        <v>1490625</v>
      </c>
    </row>
    <row r="19" spans="23:46" ht="12.75" thickBot="1">
      <c r="W19" s="174" t="s">
        <v>267</v>
      </c>
      <c r="X19" s="175">
        <v>761478</v>
      </c>
      <c r="Y19" s="176">
        <v>0</v>
      </c>
      <c r="Z19" s="176">
        <v>0</v>
      </c>
      <c r="AA19" s="176">
        <v>0</v>
      </c>
      <c r="AB19" s="175">
        <v>161610</v>
      </c>
      <c r="AC19" s="175">
        <v>50630</v>
      </c>
      <c r="AD19" s="176">
        <v>0</v>
      </c>
      <c r="AE19" s="177"/>
      <c r="AF19" s="177"/>
      <c r="AG19" s="175">
        <v>1900</v>
      </c>
      <c r="AH19" s="176">
        <v>0</v>
      </c>
      <c r="AI19" s="176">
        <v>0</v>
      </c>
      <c r="AJ19" s="178">
        <v>975618</v>
      </c>
      <c r="AK19" s="175">
        <v>187165</v>
      </c>
      <c r="AL19" s="176">
        <v>0</v>
      </c>
      <c r="AM19" s="175">
        <v>9150</v>
      </c>
      <c r="AN19" s="175">
        <v>22842</v>
      </c>
      <c r="AO19" s="176">
        <v>0</v>
      </c>
      <c r="AP19" s="175">
        <v>12880</v>
      </c>
      <c r="AQ19" s="179"/>
      <c r="AR19" s="176">
        <v>0</v>
      </c>
      <c r="AS19" s="176">
        <v>0</v>
      </c>
      <c r="AT19" s="175">
        <v>1207655</v>
      </c>
    </row>
    <row r="20" spans="23:46" ht="12.75" thickBot="1">
      <c r="W20" s="174" t="s">
        <v>268</v>
      </c>
      <c r="X20" s="175">
        <v>1009062</v>
      </c>
      <c r="Y20" s="176">
        <v>0</v>
      </c>
      <c r="Z20" s="176">
        <v>0</v>
      </c>
      <c r="AA20" s="176">
        <v>0</v>
      </c>
      <c r="AB20" s="175">
        <v>215480</v>
      </c>
      <c r="AC20" s="175">
        <v>50630</v>
      </c>
      <c r="AD20" s="176">
        <v>0</v>
      </c>
      <c r="AE20" s="177"/>
      <c r="AF20" s="175">
        <v>3000</v>
      </c>
      <c r="AG20" s="175">
        <v>1700</v>
      </c>
      <c r="AH20" s="176">
        <v>0</v>
      </c>
      <c r="AI20" s="176">
        <v>0</v>
      </c>
      <c r="AJ20" s="178">
        <v>1279872</v>
      </c>
      <c r="AK20" s="175">
        <v>283894</v>
      </c>
      <c r="AL20" s="176">
        <v>0</v>
      </c>
      <c r="AM20" s="175">
        <v>12125</v>
      </c>
      <c r="AN20" s="175">
        <v>25568</v>
      </c>
      <c r="AO20" s="176">
        <v>0</v>
      </c>
      <c r="AP20" s="175">
        <v>16450</v>
      </c>
      <c r="AQ20" s="179"/>
      <c r="AR20" s="176">
        <v>0</v>
      </c>
      <c r="AS20" s="176">
        <v>0</v>
      </c>
      <c r="AT20" s="175">
        <v>1617909</v>
      </c>
    </row>
    <row r="21" spans="23:46" ht="12.75" thickBot="1">
      <c r="W21" s="174" t="s">
        <v>269</v>
      </c>
      <c r="X21" s="175">
        <v>659531</v>
      </c>
      <c r="Y21" s="176">
        <v>0</v>
      </c>
      <c r="Z21" s="176">
        <v>0</v>
      </c>
      <c r="AA21" s="176">
        <v>0</v>
      </c>
      <c r="AB21" s="175">
        <v>150836</v>
      </c>
      <c r="AC21" s="175">
        <v>50630</v>
      </c>
      <c r="AD21" s="176">
        <v>0</v>
      </c>
      <c r="AE21" s="177"/>
      <c r="AF21" s="175">
        <v>3000</v>
      </c>
      <c r="AG21" s="175">
        <v>1400</v>
      </c>
      <c r="AH21" s="176">
        <v>0</v>
      </c>
      <c r="AI21" s="176">
        <v>0</v>
      </c>
      <c r="AJ21" s="178">
        <v>865397</v>
      </c>
      <c r="AK21" s="175">
        <v>170996</v>
      </c>
      <c r="AL21" s="175">
        <v>13560</v>
      </c>
      <c r="AM21" s="175">
        <v>7925</v>
      </c>
      <c r="AN21" s="175">
        <v>19364</v>
      </c>
      <c r="AO21" s="176">
        <v>0</v>
      </c>
      <c r="AP21" s="175">
        <v>11410</v>
      </c>
      <c r="AQ21" s="179"/>
      <c r="AR21" s="176">
        <v>0</v>
      </c>
      <c r="AS21" s="176">
        <v>0</v>
      </c>
      <c r="AT21" s="175">
        <v>1088652</v>
      </c>
    </row>
    <row r="22" spans="23:46" ht="12.75" thickBot="1">
      <c r="W22" s="174" t="s">
        <v>29</v>
      </c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</row>
    <row r="23" spans="23:46" ht="12.75" thickBot="1">
      <c r="W23" s="174" t="s">
        <v>270</v>
      </c>
      <c r="X23" s="175">
        <v>337047</v>
      </c>
      <c r="Y23" s="176">
        <v>0</v>
      </c>
      <c r="Z23" s="176">
        <v>0</v>
      </c>
      <c r="AA23" s="176">
        <v>0</v>
      </c>
      <c r="AB23" s="175">
        <v>75418</v>
      </c>
      <c r="AC23" s="175">
        <v>50630</v>
      </c>
      <c r="AD23" s="176">
        <v>0</v>
      </c>
      <c r="AE23" s="175">
        <v>7700</v>
      </c>
      <c r="AF23" s="175">
        <v>3000</v>
      </c>
      <c r="AG23" s="176">
        <v>0</v>
      </c>
      <c r="AH23" s="176">
        <v>0</v>
      </c>
      <c r="AI23" s="176">
        <v>0</v>
      </c>
      <c r="AJ23" s="178">
        <v>473795</v>
      </c>
      <c r="AK23" s="175">
        <v>92914</v>
      </c>
      <c r="AL23" s="176">
        <v>0</v>
      </c>
      <c r="AM23" s="175">
        <v>4050</v>
      </c>
      <c r="AN23" s="175">
        <v>8460</v>
      </c>
      <c r="AO23" s="176">
        <v>0</v>
      </c>
      <c r="AP23" s="175">
        <v>6760</v>
      </c>
      <c r="AQ23" s="179"/>
      <c r="AR23" s="176">
        <v>0</v>
      </c>
      <c r="AS23" s="176">
        <v>0</v>
      </c>
      <c r="AT23" s="175">
        <v>585979</v>
      </c>
    </row>
    <row r="24" spans="23:46" ht="12.75" thickBot="1">
      <c r="W24" s="174" t="s">
        <v>271</v>
      </c>
      <c r="X24" s="175">
        <v>312081</v>
      </c>
      <c r="Y24" s="176">
        <v>0</v>
      </c>
      <c r="Z24" s="176">
        <v>0</v>
      </c>
      <c r="AA24" s="176">
        <v>0</v>
      </c>
      <c r="AB24" s="175">
        <v>86192</v>
      </c>
      <c r="AC24" s="175">
        <v>50630</v>
      </c>
      <c r="AD24" s="176">
        <v>0</v>
      </c>
      <c r="AE24" s="175">
        <v>4400</v>
      </c>
      <c r="AF24" s="175">
        <v>3000</v>
      </c>
      <c r="AG24" s="176">
        <v>0</v>
      </c>
      <c r="AH24" s="176">
        <v>0</v>
      </c>
      <c r="AI24" s="176">
        <v>0</v>
      </c>
      <c r="AJ24" s="178">
        <v>456303</v>
      </c>
      <c r="AK24" s="175">
        <v>100847</v>
      </c>
      <c r="AL24" s="176">
        <v>0</v>
      </c>
      <c r="AM24" s="175">
        <v>3750</v>
      </c>
      <c r="AN24" s="175">
        <v>8648</v>
      </c>
      <c r="AO24" s="176">
        <v>0</v>
      </c>
      <c r="AP24" s="175">
        <v>6400</v>
      </c>
      <c r="AQ24" s="179"/>
      <c r="AR24" s="176">
        <v>0</v>
      </c>
      <c r="AS24" s="176">
        <v>0</v>
      </c>
      <c r="AT24" s="175">
        <v>575948</v>
      </c>
    </row>
    <row r="25" spans="23:46" ht="12.75" thickBot="1">
      <c r="W25" s="174" t="s">
        <v>272</v>
      </c>
      <c r="X25" s="175">
        <v>1240002</v>
      </c>
      <c r="Y25" s="176">
        <v>0</v>
      </c>
      <c r="Z25" s="176">
        <v>0</v>
      </c>
      <c r="AA25" s="176">
        <v>0</v>
      </c>
      <c r="AB25" s="175">
        <v>269350</v>
      </c>
      <c r="AC25" s="175">
        <v>50630</v>
      </c>
      <c r="AD25" s="176">
        <v>0</v>
      </c>
      <c r="AE25" s="177"/>
      <c r="AF25" s="177"/>
      <c r="AG25" s="176">
        <v>300</v>
      </c>
      <c r="AH25" s="176">
        <v>0</v>
      </c>
      <c r="AI25" s="176">
        <v>0</v>
      </c>
      <c r="AJ25" s="178">
        <v>1560282</v>
      </c>
      <c r="AK25" s="175">
        <v>279152</v>
      </c>
      <c r="AL25" s="176">
        <v>0</v>
      </c>
      <c r="AM25" s="175">
        <v>14900</v>
      </c>
      <c r="AN25" s="175">
        <v>31490</v>
      </c>
      <c r="AO25" s="176">
        <v>0</v>
      </c>
      <c r="AP25" s="175">
        <v>19780</v>
      </c>
      <c r="AQ25" s="179"/>
      <c r="AR25" s="176">
        <v>0</v>
      </c>
      <c r="AS25" s="176">
        <v>0</v>
      </c>
      <c r="AT25" s="175">
        <v>1905604</v>
      </c>
    </row>
    <row r="26" spans="23:46" ht="12.75" thickBot="1">
      <c r="W26" s="174" t="s">
        <v>273</v>
      </c>
      <c r="X26" s="175">
        <v>463960</v>
      </c>
      <c r="Y26" s="176">
        <v>0</v>
      </c>
      <c r="Z26" s="176">
        <v>0</v>
      </c>
      <c r="AA26" s="176">
        <v>0</v>
      </c>
      <c r="AB26" s="175">
        <v>107740</v>
      </c>
      <c r="AC26" s="175">
        <v>50630</v>
      </c>
      <c r="AD26" s="176">
        <v>0</v>
      </c>
      <c r="AE26" s="177"/>
      <c r="AF26" s="175">
        <v>3000</v>
      </c>
      <c r="AG26" s="176">
        <v>0</v>
      </c>
      <c r="AH26" s="176">
        <v>0</v>
      </c>
      <c r="AI26" s="176">
        <v>0</v>
      </c>
      <c r="AJ26" s="178">
        <v>625330</v>
      </c>
      <c r="AK26" s="175">
        <v>142562</v>
      </c>
      <c r="AL26" s="176">
        <v>0</v>
      </c>
      <c r="AM26" s="175">
        <v>5575</v>
      </c>
      <c r="AN26" s="175">
        <v>15416</v>
      </c>
      <c r="AO26" s="176">
        <v>0</v>
      </c>
      <c r="AP26" s="175">
        <v>8590</v>
      </c>
      <c r="AQ26" s="179"/>
      <c r="AR26" s="176">
        <v>0</v>
      </c>
      <c r="AS26" s="176">
        <v>0</v>
      </c>
      <c r="AT26" s="175">
        <v>797473</v>
      </c>
    </row>
    <row r="27" spans="23:46" ht="12.75" thickBot="1">
      <c r="W27" s="174" t="s">
        <v>274</v>
      </c>
      <c r="X27" s="175">
        <v>272551</v>
      </c>
      <c r="Y27" s="176">
        <v>0</v>
      </c>
      <c r="Z27" s="176">
        <v>0</v>
      </c>
      <c r="AA27" s="176">
        <v>0</v>
      </c>
      <c r="AB27" s="175">
        <v>75418</v>
      </c>
      <c r="AC27" s="175">
        <v>50630</v>
      </c>
      <c r="AD27" s="176">
        <v>0</v>
      </c>
      <c r="AE27" s="177"/>
      <c r="AF27" s="175">
        <v>3000</v>
      </c>
      <c r="AG27" s="176">
        <v>0</v>
      </c>
      <c r="AH27" s="175">
        <v>3397</v>
      </c>
      <c r="AI27" s="176">
        <v>0</v>
      </c>
      <c r="AJ27" s="178">
        <v>404996</v>
      </c>
      <c r="AK27" s="175">
        <v>92914</v>
      </c>
      <c r="AL27" s="176">
        <v>0</v>
      </c>
      <c r="AM27" s="175">
        <v>3275</v>
      </c>
      <c r="AN27" s="175">
        <v>7614</v>
      </c>
      <c r="AO27" s="176">
        <v>0</v>
      </c>
      <c r="AP27" s="175">
        <v>5830</v>
      </c>
      <c r="AQ27" s="179"/>
      <c r="AR27" s="176">
        <v>0</v>
      </c>
      <c r="AS27" s="176">
        <v>0</v>
      </c>
      <c r="AT27" s="175">
        <v>514629</v>
      </c>
    </row>
    <row r="28" spans="23:46" ht="12.75" thickBot="1">
      <c r="W28" s="174" t="s">
        <v>275</v>
      </c>
      <c r="X28" s="175">
        <v>1387720</v>
      </c>
      <c r="Y28" s="176">
        <v>0</v>
      </c>
      <c r="Z28" s="176">
        <v>0</v>
      </c>
      <c r="AA28" s="175">
        <v>36198</v>
      </c>
      <c r="AB28" s="175">
        <v>333994</v>
      </c>
      <c r="AC28" s="175">
        <v>50630</v>
      </c>
      <c r="AD28" s="175">
        <v>13685</v>
      </c>
      <c r="AE28" s="177"/>
      <c r="AF28" s="175">
        <v>3000</v>
      </c>
      <c r="AG28" s="175">
        <v>5400</v>
      </c>
      <c r="AH28" s="176">
        <v>0</v>
      </c>
      <c r="AI28" s="176">
        <v>0</v>
      </c>
      <c r="AJ28" s="178">
        <v>1830627</v>
      </c>
      <c r="AK28" s="175">
        <v>228577</v>
      </c>
      <c r="AL28" s="176">
        <v>0</v>
      </c>
      <c r="AM28" s="175">
        <v>16675</v>
      </c>
      <c r="AN28" s="175">
        <v>25756</v>
      </c>
      <c r="AO28" s="175">
        <v>14181</v>
      </c>
      <c r="AP28" s="175">
        <v>21910</v>
      </c>
      <c r="AQ28" s="179"/>
      <c r="AR28" s="176">
        <v>0</v>
      </c>
      <c r="AS28" s="176">
        <v>0</v>
      </c>
      <c r="AT28" s="175">
        <v>2137726</v>
      </c>
    </row>
    <row r="29" spans="23:46" ht="12.75" thickBot="1">
      <c r="W29" s="174" t="s">
        <v>276</v>
      </c>
      <c r="X29" s="175">
        <v>907115</v>
      </c>
      <c r="Y29" s="175">
        <v>384131</v>
      </c>
      <c r="Z29" s="176">
        <v>0</v>
      </c>
      <c r="AA29" s="175">
        <v>120660</v>
      </c>
      <c r="AB29" s="175">
        <v>280124</v>
      </c>
      <c r="AC29" s="175">
        <v>50630</v>
      </c>
      <c r="AD29" s="175">
        <v>8075</v>
      </c>
      <c r="AE29" s="177"/>
      <c r="AF29" s="175">
        <v>3000</v>
      </c>
      <c r="AG29" s="175">
        <v>4800</v>
      </c>
      <c r="AH29" s="176">
        <v>0</v>
      </c>
      <c r="AI29" s="176">
        <v>0</v>
      </c>
      <c r="AJ29" s="178">
        <v>1758535</v>
      </c>
      <c r="AK29" s="175">
        <v>260202</v>
      </c>
      <c r="AL29" s="175">
        <v>32205</v>
      </c>
      <c r="AM29" s="175">
        <v>13275</v>
      </c>
      <c r="AN29" s="175">
        <v>24158</v>
      </c>
      <c r="AO29" s="175">
        <v>8613</v>
      </c>
      <c r="AP29" s="175">
        <v>17830</v>
      </c>
      <c r="AQ29" s="176"/>
      <c r="AR29" s="176">
        <v>0</v>
      </c>
      <c r="AS29" s="176">
        <v>0</v>
      </c>
      <c r="AT29" s="175">
        <v>2114818</v>
      </c>
    </row>
    <row r="30" spans="23:46" ht="12.75" thickBot="1">
      <c r="W30" s="174" t="s">
        <v>36</v>
      </c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</row>
    <row r="31" spans="23:46" ht="12.75" thickBot="1">
      <c r="W31" s="174" t="s">
        <v>277</v>
      </c>
      <c r="X31" s="175">
        <v>5039068</v>
      </c>
      <c r="Y31" s="176">
        <v>0</v>
      </c>
      <c r="Z31" s="176">
        <v>0</v>
      </c>
      <c r="AA31" s="176">
        <v>0</v>
      </c>
      <c r="AB31" s="175">
        <v>948112</v>
      </c>
      <c r="AC31" s="175">
        <v>50630</v>
      </c>
      <c r="AD31" s="175">
        <v>89845</v>
      </c>
      <c r="AE31" s="177"/>
      <c r="AF31" s="177"/>
      <c r="AG31" s="175">
        <v>1800</v>
      </c>
      <c r="AH31" s="176">
        <v>0</v>
      </c>
      <c r="AI31" s="176">
        <v>0</v>
      </c>
      <c r="AJ31" s="178">
        <v>6129455</v>
      </c>
      <c r="AK31" s="175">
        <v>455086</v>
      </c>
      <c r="AL31" s="176">
        <v>0</v>
      </c>
      <c r="AM31" s="175">
        <v>60550</v>
      </c>
      <c r="AN31" s="175">
        <v>72380</v>
      </c>
      <c r="AO31" s="175">
        <v>91959</v>
      </c>
      <c r="AP31" s="175">
        <v>74560</v>
      </c>
      <c r="AQ31" s="179"/>
      <c r="AR31" s="176">
        <v>0</v>
      </c>
      <c r="AS31" s="176">
        <v>0</v>
      </c>
      <c r="AT31" s="175">
        <v>6883990</v>
      </c>
    </row>
    <row r="32" spans="23:46" ht="12.75" thickBot="1">
      <c r="W32" s="174" t="s">
        <v>278</v>
      </c>
      <c r="X32" s="175">
        <v>2043090</v>
      </c>
      <c r="Y32" s="176">
        <v>0</v>
      </c>
      <c r="Z32" s="176">
        <v>0</v>
      </c>
      <c r="AA32" s="176">
        <v>0</v>
      </c>
      <c r="AB32" s="175">
        <v>441734</v>
      </c>
      <c r="AC32" s="175">
        <v>50630</v>
      </c>
      <c r="AD32" s="175">
        <v>31110</v>
      </c>
      <c r="AE32" s="177"/>
      <c r="AF32" s="177"/>
      <c r="AG32" s="175">
        <v>2100</v>
      </c>
      <c r="AH32" s="176">
        <v>0</v>
      </c>
      <c r="AI32" s="176">
        <v>0</v>
      </c>
      <c r="AJ32" s="178">
        <v>2568664</v>
      </c>
      <c r="AK32" s="175">
        <v>305108</v>
      </c>
      <c r="AL32" s="176">
        <v>0</v>
      </c>
      <c r="AM32" s="175">
        <v>24550</v>
      </c>
      <c r="AN32" s="175">
        <v>32618</v>
      </c>
      <c r="AO32" s="175">
        <v>31842</v>
      </c>
      <c r="AP32" s="175">
        <v>31360</v>
      </c>
      <c r="AQ32" s="179"/>
      <c r="AR32" s="176">
        <v>0</v>
      </c>
      <c r="AS32" s="176">
        <v>0</v>
      </c>
      <c r="AT32" s="175">
        <v>2994142</v>
      </c>
    </row>
    <row r="33" spans="23:46" ht="12.75" thickBot="1">
      <c r="W33" s="174" t="s">
        <v>279</v>
      </c>
      <c r="X33" s="175">
        <v>4032087</v>
      </c>
      <c r="Y33" s="176">
        <v>0</v>
      </c>
      <c r="Z33" s="176">
        <v>0</v>
      </c>
      <c r="AA33" s="176">
        <v>0</v>
      </c>
      <c r="AB33" s="175">
        <v>775728</v>
      </c>
      <c r="AC33" s="175">
        <v>50630</v>
      </c>
      <c r="AD33" s="175">
        <v>65025</v>
      </c>
      <c r="AE33" s="177"/>
      <c r="AF33" s="177"/>
      <c r="AG33" s="176">
        <v>100</v>
      </c>
      <c r="AH33" s="176">
        <v>0</v>
      </c>
      <c r="AI33" s="176">
        <v>0</v>
      </c>
      <c r="AJ33" s="178">
        <v>4923570</v>
      </c>
      <c r="AK33" s="175">
        <v>443035</v>
      </c>
      <c r="AL33" s="175">
        <v>1695</v>
      </c>
      <c r="AM33" s="175">
        <v>48450</v>
      </c>
      <c r="AN33" s="175">
        <v>58656</v>
      </c>
      <c r="AO33" s="175">
        <v>66555</v>
      </c>
      <c r="AP33" s="175">
        <v>60040</v>
      </c>
      <c r="AQ33" s="179"/>
      <c r="AR33" s="176">
        <v>0</v>
      </c>
      <c r="AS33" s="176">
        <v>0</v>
      </c>
      <c r="AT33" s="175">
        <v>5602001</v>
      </c>
    </row>
    <row r="34" spans="23:46" ht="12.75" thickBot="1">
      <c r="W34" s="174" t="s">
        <v>280</v>
      </c>
      <c r="X34" s="175">
        <v>341209</v>
      </c>
      <c r="Y34" s="176">
        <v>0</v>
      </c>
      <c r="Z34" s="176">
        <v>0</v>
      </c>
      <c r="AA34" s="176">
        <v>0</v>
      </c>
      <c r="AB34" s="175">
        <v>86192</v>
      </c>
      <c r="AC34" s="175">
        <v>50630</v>
      </c>
      <c r="AD34" s="176">
        <v>0</v>
      </c>
      <c r="AE34" s="177"/>
      <c r="AF34" s="175">
        <v>3000</v>
      </c>
      <c r="AG34" s="176">
        <v>800</v>
      </c>
      <c r="AH34" s="176">
        <v>0</v>
      </c>
      <c r="AI34" s="176">
        <v>0</v>
      </c>
      <c r="AJ34" s="178">
        <v>481831</v>
      </c>
      <c r="AK34" s="175">
        <v>167698</v>
      </c>
      <c r="AL34" s="175">
        <v>3390</v>
      </c>
      <c r="AM34" s="175">
        <v>4100</v>
      </c>
      <c r="AN34" s="175">
        <v>7802</v>
      </c>
      <c r="AO34" s="176">
        <v>0</v>
      </c>
      <c r="AP34" s="175">
        <v>6820</v>
      </c>
      <c r="AQ34" s="179"/>
      <c r="AR34" s="176">
        <v>0</v>
      </c>
      <c r="AS34" s="176">
        <v>0</v>
      </c>
      <c r="AT34" s="175">
        <v>671641</v>
      </c>
    </row>
    <row r="35" spans="23:46" ht="12.75" thickBot="1">
      <c r="W35" s="174" t="s">
        <v>281</v>
      </c>
      <c r="X35" s="175">
        <v>597115</v>
      </c>
      <c r="Y35" s="176">
        <v>0</v>
      </c>
      <c r="Z35" s="176">
        <v>0</v>
      </c>
      <c r="AA35" s="176">
        <v>0</v>
      </c>
      <c r="AB35" s="175">
        <v>150836</v>
      </c>
      <c r="AC35" s="175">
        <v>50630</v>
      </c>
      <c r="AD35" s="176">
        <v>0</v>
      </c>
      <c r="AE35" s="177"/>
      <c r="AF35" s="175">
        <v>3000</v>
      </c>
      <c r="AG35" s="176">
        <v>0</v>
      </c>
      <c r="AH35" s="176">
        <v>0</v>
      </c>
      <c r="AI35" s="176">
        <v>0</v>
      </c>
      <c r="AJ35" s="178">
        <v>801581</v>
      </c>
      <c r="AK35" s="175">
        <v>176041</v>
      </c>
      <c r="AL35" s="176">
        <v>0</v>
      </c>
      <c r="AM35" s="175">
        <v>7175</v>
      </c>
      <c r="AN35" s="175">
        <v>14288</v>
      </c>
      <c r="AO35" s="176">
        <v>0</v>
      </c>
      <c r="AP35" s="175">
        <v>10510</v>
      </c>
      <c r="AQ35" s="179"/>
      <c r="AR35" s="176">
        <v>0</v>
      </c>
      <c r="AS35" s="176">
        <v>0</v>
      </c>
      <c r="AT35" s="175">
        <v>1009595</v>
      </c>
    </row>
    <row r="36" spans="23:46" ht="12.75" thickBot="1">
      <c r="W36" s="174" t="s">
        <v>282</v>
      </c>
      <c r="X36" s="175">
        <v>233020</v>
      </c>
      <c r="Y36" s="176">
        <v>0</v>
      </c>
      <c r="Z36" s="176">
        <v>0</v>
      </c>
      <c r="AA36" s="176">
        <v>0</v>
      </c>
      <c r="AB36" s="175">
        <v>75418</v>
      </c>
      <c r="AC36" s="175">
        <v>50630</v>
      </c>
      <c r="AD36" s="176">
        <v>0</v>
      </c>
      <c r="AE36" s="177"/>
      <c r="AF36" s="175">
        <v>3000</v>
      </c>
      <c r="AG36" s="176">
        <v>800</v>
      </c>
      <c r="AH36" s="175">
        <v>11464</v>
      </c>
      <c r="AI36" s="176">
        <v>0</v>
      </c>
      <c r="AJ36" s="178">
        <v>374333</v>
      </c>
      <c r="AK36" s="175">
        <v>82307</v>
      </c>
      <c r="AL36" s="176">
        <v>0</v>
      </c>
      <c r="AM36" s="175">
        <v>2800</v>
      </c>
      <c r="AN36" s="175">
        <v>6674</v>
      </c>
      <c r="AO36" s="176">
        <v>0</v>
      </c>
      <c r="AP36" s="175">
        <v>5260</v>
      </c>
      <c r="AQ36" s="179"/>
      <c r="AR36" s="176">
        <v>0</v>
      </c>
      <c r="AS36" s="176">
        <v>0</v>
      </c>
      <c r="AT36" s="175">
        <v>471374</v>
      </c>
    </row>
    <row r="37" spans="23:46" ht="12.75" thickBot="1">
      <c r="W37" s="174" t="s">
        <v>283</v>
      </c>
      <c r="X37" s="175">
        <v>1953627</v>
      </c>
      <c r="Y37" s="176">
        <v>0</v>
      </c>
      <c r="Z37" s="176">
        <v>0</v>
      </c>
      <c r="AA37" s="176">
        <v>0</v>
      </c>
      <c r="AB37" s="175">
        <v>377090</v>
      </c>
      <c r="AC37" s="175">
        <v>50630</v>
      </c>
      <c r="AD37" s="175">
        <v>79815</v>
      </c>
      <c r="AE37" s="177"/>
      <c r="AF37" s="177"/>
      <c r="AG37" s="176">
        <v>0</v>
      </c>
      <c r="AH37" s="176">
        <v>0</v>
      </c>
      <c r="AI37" s="176">
        <v>0</v>
      </c>
      <c r="AJ37" s="178">
        <v>2461162</v>
      </c>
      <c r="AK37" s="176">
        <v>0</v>
      </c>
      <c r="AL37" s="176">
        <v>0</v>
      </c>
      <c r="AM37" s="175">
        <v>23475</v>
      </c>
      <c r="AN37" s="176">
        <v>0</v>
      </c>
      <c r="AO37" s="175">
        <v>81693</v>
      </c>
      <c r="AP37" s="175">
        <v>30070</v>
      </c>
      <c r="AQ37" s="179"/>
      <c r="AR37" s="176">
        <v>0</v>
      </c>
      <c r="AS37" s="176">
        <v>0</v>
      </c>
      <c r="AT37" s="175">
        <v>2596400</v>
      </c>
    </row>
    <row r="38" spans="23:46" ht="12.75" thickBot="1">
      <c r="W38" s="174" t="s">
        <v>284</v>
      </c>
      <c r="X38" s="175">
        <v>649128</v>
      </c>
      <c r="Y38" s="176">
        <v>0</v>
      </c>
      <c r="Z38" s="176">
        <v>0</v>
      </c>
      <c r="AA38" s="176">
        <v>0</v>
      </c>
      <c r="AB38" s="175">
        <v>161610</v>
      </c>
      <c r="AC38" s="175">
        <v>50630</v>
      </c>
      <c r="AD38" s="176">
        <v>0</v>
      </c>
      <c r="AE38" s="177"/>
      <c r="AF38" s="175">
        <v>3000</v>
      </c>
      <c r="AG38" s="175">
        <v>2000</v>
      </c>
      <c r="AH38" s="176">
        <v>0</v>
      </c>
      <c r="AI38" s="176">
        <v>0</v>
      </c>
      <c r="AJ38" s="178">
        <v>866368</v>
      </c>
      <c r="AK38" s="175">
        <v>153276</v>
      </c>
      <c r="AL38" s="176">
        <v>0</v>
      </c>
      <c r="AM38" s="175">
        <v>7800</v>
      </c>
      <c r="AN38" s="175">
        <v>15416</v>
      </c>
      <c r="AO38" s="176">
        <v>0</v>
      </c>
      <c r="AP38" s="175">
        <v>11260</v>
      </c>
      <c r="AQ38" s="179"/>
      <c r="AR38" s="176">
        <v>0</v>
      </c>
      <c r="AS38" s="176">
        <v>0</v>
      </c>
      <c r="AT38" s="175">
        <v>1054120</v>
      </c>
    </row>
    <row r="39" spans="23:46" ht="12.75" thickBot="1">
      <c r="W39" s="174" t="s">
        <v>285</v>
      </c>
      <c r="X39" s="176">
        <v>0</v>
      </c>
      <c r="Y39" s="176">
        <v>0</v>
      </c>
      <c r="Z39" s="175">
        <v>442308</v>
      </c>
      <c r="AA39" s="175">
        <v>12066</v>
      </c>
      <c r="AB39" s="176">
        <v>0</v>
      </c>
      <c r="AC39" s="175">
        <v>50630</v>
      </c>
      <c r="AD39" s="176">
        <v>0</v>
      </c>
      <c r="AE39" s="177"/>
      <c r="AF39" s="177"/>
      <c r="AG39" s="176">
        <v>0</v>
      </c>
      <c r="AH39" s="176">
        <v>0</v>
      </c>
      <c r="AI39" s="176">
        <v>0</v>
      </c>
      <c r="AJ39" s="178">
        <v>505004</v>
      </c>
      <c r="AK39" s="176">
        <v>0</v>
      </c>
      <c r="AL39" s="176">
        <v>0</v>
      </c>
      <c r="AM39" s="176">
        <v>0</v>
      </c>
      <c r="AN39" s="176">
        <v>0</v>
      </c>
      <c r="AO39" s="176">
        <v>174</v>
      </c>
      <c r="AP39" s="176">
        <v>0</v>
      </c>
      <c r="AQ39" s="179"/>
      <c r="AR39" s="176">
        <v>0</v>
      </c>
      <c r="AS39" s="176">
        <v>0</v>
      </c>
      <c r="AT39" s="175">
        <v>505178</v>
      </c>
    </row>
    <row r="40" spans="23:46" ht="12.75" thickBot="1">
      <c r="W40" s="174" t="s">
        <v>43</v>
      </c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</row>
    <row r="41" spans="23:46" ht="12.75" thickBot="1">
      <c r="W41" s="174" t="s">
        <v>286</v>
      </c>
      <c r="X41" s="175">
        <v>1025706</v>
      </c>
      <c r="Y41" s="176">
        <v>0</v>
      </c>
      <c r="Z41" s="176">
        <v>0</v>
      </c>
      <c r="AA41" s="176">
        <v>0</v>
      </c>
      <c r="AB41" s="175">
        <v>215480</v>
      </c>
      <c r="AC41" s="175">
        <v>50630</v>
      </c>
      <c r="AD41" s="176">
        <v>0</v>
      </c>
      <c r="AE41" s="177"/>
      <c r="AF41" s="175">
        <v>3000</v>
      </c>
      <c r="AG41" s="176">
        <v>0</v>
      </c>
      <c r="AH41" s="176">
        <v>0</v>
      </c>
      <c r="AI41" s="176">
        <v>0</v>
      </c>
      <c r="AJ41" s="178">
        <v>1294816</v>
      </c>
      <c r="AK41" s="175">
        <v>312114</v>
      </c>
      <c r="AL41" s="175">
        <v>3390</v>
      </c>
      <c r="AM41" s="175">
        <v>12325</v>
      </c>
      <c r="AN41" s="175">
        <v>29986</v>
      </c>
      <c r="AO41" s="176">
        <v>0</v>
      </c>
      <c r="AP41" s="175">
        <v>16690</v>
      </c>
      <c r="AQ41" s="179"/>
      <c r="AR41" s="176">
        <v>0</v>
      </c>
      <c r="AS41" s="176">
        <v>0</v>
      </c>
      <c r="AT41" s="175">
        <v>1669321</v>
      </c>
    </row>
    <row r="42" spans="23:46" ht="12.75" thickBot="1">
      <c r="W42" s="174" t="s">
        <v>287</v>
      </c>
      <c r="X42" s="175">
        <v>2681816</v>
      </c>
      <c r="Y42" s="176">
        <v>0</v>
      </c>
      <c r="Z42" s="176">
        <v>0</v>
      </c>
      <c r="AA42" s="175">
        <v>6033</v>
      </c>
      <c r="AB42" s="175">
        <v>571022</v>
      </c>
      <c r="AC42" s="175">
        <v>50630</v>
      </c>
      <c r="AD42" s="175">
        <v>27710</v>
      </c>
      <c r="AE42" s="177"/>
      <c r="AF42" s="177"/>
      <c r="AG42" s="175">
        <v>3100</v>
      </c>
      <c r="AH42" s="176">
        <v>0</v>
      </c>
      <c r="AI42" s="176">
        <v>0</v>
      </c>
      <c r="AJ42" s="178">
        <v>3340311</v>
      </c>
      <c r="AK42" s="175">
        <v>315412</v>
      </c>
      <c r="AL42" s="176">
        <v>0</v>
      </c>
      <c r="AM42" s="175">
        <v>32225</v>
      </c>
      <c r="AN42" s="175">
        <v>53862</v>
      </c>
      <c r="AO42" s="175">
        <v>31407</v>
      </c>
      <c r="AP42" s="175">
        <v>40570</v>
      </c>
      <c r="AQ42" s="179"/>
      <c r="AR42" s="176">
        <v>0</v>
      </c>
      <c r="AS42" s="176">
        <v>0</v>
      </c>
      <c r="AT42" s="175">
        <v>3813787</v>
      </c>
    </row>
    <row r="43" spans="23:46" ht="12.75" thickBot="1">
      <c r="W43" s="174" t="s">
        <v>288</v>
      </c>
      <c r="X43" s="175">
        <v>3258126</v>
      </c>
      <c r="Y43" s="176">
        <v>0</v>
      </c>
      <c r="Z43" s="176">
        <v>0</v>
      </c>
      <c r="AA43" s="175">
        <v>18099</v>
      </c>
      <c r="AB43" s="175">
        <v>667988</v>
      </c>
      <c r="AC43" s="175">
        <v>50630</v>
      </c>
      <c r="AD43" s="175">
        <v>41735</v>
      </c>
      <c r="AE43" s="177"/>
      <c r="AF43" s="177"/>
      <c r="AG43" s="175">
        <v>1300</v>
      </c>
      <c r="AH43" s="176">
        <v>0</v>
      </c>
      <c r="AI43" s="176">
        <v>0</v>
      </c>
      <c r="AJ43" s="178">
        <v>4037878</v>
      </c>
      <c r="AK43" s="175">
        <v>499279</v>
      </c>
      <c r="AL43" s="176">
        <v>0</v>
      </c>
      <c r="AM43" s="175">
        <v>39150</v>
      </c>
      <c r="AN43" s="175">
        <v>50478</v>
      </c>
      <c r="AO43" s="175">
        <v>42717</v>
      </c>
      <c r="AP43" s="175">
        <v>48880</v>
      </c>
      <c r="AQ43" s="179"/>
      <c r="AR43" s="176">
        <v>0</v>
      </c>
      <c r="AS43" s="176">
        <v>0</v>
      </c>
      <c r="AT43" s="175">
        <v>4718382</v>
      </c>
    </row>
    <row r="44" spans="23:46" ht="12.75" thickBot="1">
      <c r="W44" s="174" t="s">
        <v>51</v>
      </c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</row>
    <row r="45" spans="23:46" ht="12.75" thickBot="1">
      <c r="W45" s="174" t="s">
        <v>289</v>
      </c>
      <c r="X45" s="175">
        <v>374497</v>
      </c>
      <c r="Y45" s="175">
        <v>473087</v>
      </c>
      <c r="Z45" s="176">
        <v>0</v>
      </c>
      <c r="AA45" s="176">
        <v>0</v>
      </c>
      <c r="AB45" s="175">
        <v>161610</v>
      </c>
      <c r="AC45" s="175">
        <v>50630</v>
      </c>
      <c r="AD45" s="175">
        <v>9945</v>
      </c>
      <c r="AE45" s="177"/>
      <c r="AF45" s="175">
        <v>3000</v>
      </c>
      <c r="AG45" s="176">
        <v>0</v>
      </c>
      <c r="AH45" s="176">
        <v>0</v>
      </c>
      <c r="AI45" s="176">
        <v>0</v>
      </c>
      <c r="AJ45" s="178">
        <v>1072769</v>
      </c>
      <c r="AK45" s="175">
        <v>145450</v>
      </c>
      <c r="AL45" s="176">
        <v>0</v>
      </c>
      <c r="AM45" s="175">
        <v>7425</v>
      </c>
      <c r="AN45" s="175">
        <v>11186</v>
      </c>
      <c r="AO45" s="175">
        <v>10179</v>
      </c>
      <c r="AP45" s="175">
        <v>10810</v>
      </c>
      <c r="AQ45" s="179"/>
      <c r="AR45" s="176">
        <v>0</v>
      </c>
      <c r="AS45" s="176">
        <v>0</v>
      </c>
      <c r="AT45" s="175">
        <v>1257819</v>
      </c>
    </row>
    <row r="46" spans="23:46" ht="12.75" thickBot="1">
      <c r="W46" s="174" t="s">
        <v>290</v>
      </c>
      <c r="X46" s="175">
        <v>1468861</v>
      </c>
      <c r="Y46" s="176">
        <v>0</v>
      </c>
      <c r="Z46" s="176">
        <v>0</v>
      </c>
      <c r="AA46" s="176">
        <v>0</v>
      </c>
      <c r="AB46" s="175">
        <v>312446</v>
      </c>
      <c r="AC46" s="175">
        <v>50630</v>
      </c>
      <c r="AD46" s="176">
        <v>0</v>
      </c>
      <c r="AE46" s="177"/>
      <c r="AF46" s="175">
        <v>3000</v>
      </c>
      <c r="AG46" s="176">
        <v>0</v>
      </c>
      <c r="AH46" s="176">
        <v>0</v>
      </c>
      <c r="AI46" s="176">
        <v>0</v>
      </c>
      <c r="AJ46" s="178">
        <v>1834937</v>
      </c>
      <c r="AK46" s="175">
        <v>355790</v>
      </c>
      <c r="AL46" s="176">
        <v>0</v>
      </c>
      <c r="AM46" s="175">
        <v>17650</v>
      </c>
      <c r="AN46" s="175">
        <v>36754</v>
      </c>
      <c r="AO46" s="176">
        <v>0</v>
      </c>
      <c r="AP46" s="175">
        <v>23080</v>
      </c>
      <c r="AQ46" s="179"/>
      <c r="AR46" s="176">
        <v>0</v>
      </c>
      <c r="AS46" s="176">
        <v>0</v>
      </c>
      <c r="AT46" s="175">
        <v>2268211</v>
      </c>
    </row>
    <row r="47" spans="23:46" ht="12.75" thickBot="1">
      <c r="W47" s="174" t="s">
        <v>291</v>
      </c>
      <c r="X47" s="175">
        <v>1535439</v>
      </c>
      <c r="Y47" s="176">
        <v>0</v>
      </c>
      <c r="Z47" s="176">
        <v>0</v>
      </c>
      <c r="AA47" s="175">
        <v>12066</v>
      </c>
      <c r="AB47" s="175">
        <v>377090</v>
      </c>
      <c r="AC47" s="175">
        <v>50630</v>
      </c>
      <c r="AD47" s="176">
        <v>0</v>
      </c>
      <c r="AE47" s="177"/>
      <c r="AF47" s="177"/>
      <c r="AG47" s="175">
        <v>1500</v>
      </c>
      <c r="AH47" s="176">
        <v>0</v>
      </c>
      <c r="AI47" s="176">
        <v>0</v>
      </c>
      <c r="AJ47" s="178">
        <v>1976725</v>
      </c>
      <c r="AK47" s="175">
        <v>373920</v>
      </c>
      <c r="AL47" s="175">
        <v>1695</v>
      </c>
      <c r="AM47" s="175">
        <v>18450</v>
      </c>
      <c r="AN47" s="175">
        <v>40326</v>
      </c>
      <c r="AO47" s="176">
        <v>0</v>
      </c>
      <c r="AP47" s="175">
        <v>24040</v>
      </c>
      <c r="AQ47" s="179"/>
      <c r="AR47" s="176">
        <v>0</v>
      </c>
      <c r="AS47" s="176">
        <v>0</v>
      </c>
      <c r="AT47" s="175">
        <v>2435156</v>
      </c>
    </row>
    <row r="48" spans="23:46" ht="12.75" thickBot="1">
      <c r="W48" s="174" t="s">
        <v>292</v>
      </c>
      <c r="X48" s="175">
        <v>476444</v>
      </c>
      <c r="Y48" s="176">
        <v>0</v>
      </c>
      <c r="Z48" s="176">
        <v>0</v>
      </c>
      <c r="AA48" s="175">
        <v>18099</v>
      </c>
      <c r="AB48" s="175">
        <v>118514</v>
      </c>
      <c r="AC48" s="175">
        <v>50630</v>
      </c>
      <c r="AD48" s="175">
        <v>6170</v>
      </c>
      <c r="AE48" s="177"/>
      <c r="AF48" s="175">
        <v>3000</v>
      </c>
      <c r="AG48" s="175">
        <v>1600</v>
      </c>
      <c r="AH48" s="176">
        <v>0</v>
      </c>
      <c r="AI48" s="176">
        <v>0</v>
      </c>
      <c r="AJ48" s="178">
        <v>674457</v>
      </c>
      <c r="AK48" s="175">
        <v>25546</v>
      </c>
      <c r="AL48" s="176">
        <v>0</v>
      </c>
      <c r="AM48" s="175">
        <v>5725</v>
      </c>
      <c r="AN48" s="175">
        <v>6956</v>
      </c>
      <c r="AO48" s="175">
        <v>11136</v>
      </c>
      <c r="AP48" s="175">
        <v>8770</v>
      </c>
      <c r="AQ48" s="179"/>
      <c r="AR48" s="176">
        <v>0</v>
      </c>
      <c r="AS48" s="175">
        <v>1275</v>
      </c>
      <c r="AT48" s="175">
        <v>733865</v>
      </c>
    </row>
    <row r="49" spans="23:46" ht="12.75" thickBot="1">
      <c r="W49" s="174" t="s">
        <v>293</v>
      </c>
      <c r="X49" s="175">
        <v>944565</v>
      </c>
      <c r="Y49" s="176">
        <v>0</v>
      </c>
      <c r="Z49" s="176">
        <v>0</v>
      </c>
      <c r="AA49" s="175">
        <v>24132</v>
      </c>
      <c r="AB49" s="175">
        <v>204706</v>
      </c>
      <c r="AC49" s="175">
        <v>50630</v>
      </c>
      <c r="AD49" s="175">
        <v>38590</v>
      </c>
      <c r="AE49" s="177"/>
      <c r="AF49" s="177"/>
      <c r="AG49" s="176">
        <v>0</v>
      </c>
      <c r="AH49" s="176">
        <v>0</v>
      </c>
      <c r="AI49" s="176">
        <v>0</v>
      </c>
      <c r="AJ49" s="178">
        <v>1262623</v>
      </c>
      <c r="AK49" s="176">
        <v>0</v>
      </c>
      <c r="AL49" s="176">
        <v>0</v>
      </c>
      <c r="AM49" s="175">
        <v>11350</v>
      </c>
      <c r="AN49" s="176">
        <v>0</v>
      </c>
      <c r="AO49" s="175">
        <v>42108</v>
      </c>
      <c r="AP49" s="175">
        <v>15520</v>
      </c>
      <c r="AQ49" s="179"/>
      <c r="AR49" s="176">
        <v>0</v>
      </c>
      <c r="AS49" s="176">
        <v>0</v>
      </c>
      <c r="AT49" s="175">
        <v>1331601</v>
      </c>
    </row>
    <row r="50" spans="23:46" ht="12.75" thickBot="1">
      <c r="W50" s="174" t="s">
        <v>57</v>
      </c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</row>
    <row r="51" spans="23:46" ht="12.75" thickBot="1">
      <c r="W51" s="174" t="s">
        <v>294</v>
      </c>
      <c r="X51" s="175">
        <v>139396</v>
      </c>
      <c r="Y51" s="176">
        <v>0</v>
      </c>
      <c r="Z51" s="176">
        <v>0</v>
      </c>
      <c r="AA51" s="175">
        <v>18099</v>
      </c>
      <c r="AB51" s="175">
        <v>64644</v>
      </c>
      <c r="AC51" s="175">
        <v>50630</v>
      </c>
      <c r="AD51" s="176">
        <v>0</v>
      </c>
      <c r="AE51" s="175">
        <v>6600</v>
      </c>
      <c r="AF51" s="175">
        <v>3000</v>
      </c>
      <c r="AG51" s="175">
        <v>1400</v>
      </c>
      <c r="AH51" s="175">
        <v>25051</v>
      </c>
      <c r="AI51" s="175">
        <v>5520</v>
      </c>
      <c r="AJ51" s="178">
        <v>314340</v>
      </c>
      <c r="AK51" s="175">
        <v>71593</v>
      </c>
      <c r="AL51" s="176">
        <v>0</v>
      </c>
      <c r="AM51" s="175">
        <v>1675</v>
      </c>
      <c r="AN51" s="175">
        <v>3666</v>
      </c>
      <c r="AO51" s="176">
        <v>0</v>
      </c>
      <c r="AP51" s="175">
        <v>3910</v>
      </c>
      <c r="AQ51" s="179"/>
      <c r="AR51" s="176">
        <v>0</v>
      </c>
      <c r="AS51" s="176">
        <v>0</v>
      </c>
      <c r="AT51" s="175">
        <v>395184</v>
      </c>
    </row>
    <row r="52" spans="23:46" ht="12.75" thickBot="1">
      <c r="W52" s="174" t="s">
        <v>295</v>
      </c>
      <c r="X52" s="175">
        <v>1714365</v>
      </c>
      <c r="Y52" s="176">
        <v>0</v>
      </c>
      <c r="Z52" s="176">
        <v>0</v>
      </c>
      <c r="AA52" s="175">
        <v>12066</v>
      </c>
      <c r="AB52" s="175">
        <v>377090</v>
      </c>
      <c r="AC52" s="175">
        <v>50630</v>
      </c>
      <c r="AD52" s="176">
        <v>0</v>
      </c>
      <c r="AE52" s="177"/>
      <c r="AF52" s="175">
        <v>3000</v>
      </c>
      <c r="AG52" s="175">
        <v>4000</v>
      </c>
      <c r="AH52" s="176">
        <v>0</v>
      </c>
      <c r="AI52" s="176">
        <v>0</v>
      </c>
      <c r="AJ52" s="178">
        <v>2161151</v>
      </c>
      <c r="AK52" s="175">
        <v>466424</v>
      </c>
      <c r="AL52" s="175">
        <v>5085</v>
      </c>
      <c r="AM52" s="175">
        <v>20600</v>
      </c>
      <c r="AN52" s="175">
        <v>44368</v>
      </c>
      <c r="AO52" s="176">
        <v>0</v>
      </c>
      <c r="AP52" s="175">
        <v>26620</v>
      </c>
      <c r="AQ52" s="179"/>
      <c r="AR52" s="176">
        <v>0</v>
      </c>
      <c r="AS52" s="176">
        <v>0</v>
      </c>
      <c r="AT52" s="175">
        <v>2724248</v>
      </c>
    </row>
    <row r="53" spans="23:46" ht="12.75" thickBot="1">
      <c r="W53" s="174" t="s">
        <v>296</v>
      </c>
      <c r="X53" s="175">
        <v>1215035</v>
      </c>
      <c r="Y53" s="176">
        <v>0</v>
      </c>
      <c r="Z53" s="176">
        <v>0</v>
      </c>
      <c r="AA53" s="175">
        <v>18099</v>
      </c>
      <c r="AB53" s="175">
        <v>301672</v>
      </c>
      <c r="AC53" s="175">
        <v>50630</v>
      </c>
      <c r="AD53" s="175">
        <v>9775</v>
      </c>
      <c r="AE53" s="177"/>
      <c r="AF53" s="175">
        <v>3000</v>
      </c>
      <c r="AG53" s="175">
        <v>3700</v>
      </c>
      <c r="AH53" s="176">
        <v>0</v>
      </c>
      <c r="AI53" s="176">
        <v>0</v>
      </c>
      <c r="AJ53" s="178">
        <v>1601911</v>
      </c>
      <c r="AK53" s="175">
        <v>292754</v>
      </c>
      <c r="AL53" s="176">
        <v>0</v>
      </c>
      <c r="AM53" s="175">
        <v>14600</v>
      </c>
      <c r="AN53" s="175">
        <v>27824</v>
      </c>
      <c r="AO53" s="175">
        <v>10092</v>
      </c>
      <c r="AP53" s="175">
        <v>19420</v>
      </c>
      <c r="AQ53" s="179"/>
      <c r="AR53" s="176">
        <v>0</v>
      </c>
      <c r="AS53" s="176">
        <v>0</v>
      </c>
      <c r="AT53" s="175">
        <v>1966601</v>
      </c>
    </row>
    <row r="54" spans="23:46" ht="12.75" thickBot="1">
      <c r="W54" s="174" t="s">
        <v>297</v>
      </c>
      <c r="X54" s="175">
        <v>547182</v>
      </c>
      <c r="Y54" s="176">
        <v>0</v>
      </c>
      <c r="Z54" s="176">
        <v>0</v>
      </c>
      <c r="AA54" s="175">
        <v>12066</v>
      </c>
      <c r="AB54" s="175">
        <v>172384</v>
      </c>
      <c r="AC54" s="175">
        <v>50630</v>
      </c>
      <c r="AD54" s="175">
        <v>4930</v>
      </c>
      <c r="AE54" s="177"/>
      <c r="AF54" s="175">
        <v>3000</v>
      </c>
      <c r="AG54" s="175">
        <v>1300</v>
      </c>
      <c r="AH54" s="176">
        <v>0</v>
      </c>
      <c r="AI54" s="176">
        <v>0</v>
      </c>
      <c r="AJ54" s="178">
        <v>791492</v>
      </c>
      <c r="AK54" s="175">
        <v>158428</v>
      </c>
      <c r="AL54" s="175">
        <v>1695</v>
      </c>
      <c r="AM54" s="175">
        <v>6575</v>
      </c>
      <c r="AN54" s="175">
        <v>11656</v>
      </c>
      <c r="AO54" s="175">
        <v>5133</v>
      </c>
      <c r="AP54" s="175">
        <v>9790</v>
      </c>
      <c r="AQ54" s="179"/>
      <c r="AR54" s="176">
        <v>0</v>
      </c>
      <c r="AS54" s="176">
        <v>0</v>
      </c>
      <c r="AT54" s="175">
        <v>984769</v>
      </c>
    </row>
    <row r="55" spans="23:46" ht="12.75" thickBot="1">
      <c r="W55" s="174" t="s">
        <v>298</v>
      </c>
      <c r="X55" s="175">
        <v>378658</v>
      </c>
      <c r="Y55" s="176">
        <v>0</v>
      </c>
      <c r="Z55" s="176">
        <v>0</v>
      </c>
      <c r="AA55" s="176">
        <v>0</v>
      </c>
      <c r="AB55" s="175">
        <v>86192</v>
      </c>
      <c r="AC55" s="175">
        <v>50630</v>
      </c>
      <c r="AD55" s="176">
        <v>0</v>
      </c>
      <c r="AE55" s="177"/>
      <c r="AF55" s="175">
        <v>3000</v>
      </c>
      <c r="AG55" s="176">
        <v>0</v>
      </c>
      <c r="AH55" s="176">
        <v>0</v>
      </c>
      <c r="AI55" s="176">
        <v>0</v>
      </c>
      <c r="AJ55" s="178">
        <v>518480</v>
      </c>
      <c r="AK55" s="175">
        <v>185311</v>
      </c>
      <c r="AL55" s="176">
        <v>0</v>
      </c>
      <c r="AM55" s="175">
        <v>4550</v>
      </c>
      <c r="AN55" s="175">
        <v>6956</v>
      </c>
      <c r="AO55" s="176">
        <v>0</v>
      </c>
      <c r="AP55" s="175">
        <v>7360</v>
      </c>
      <c r="AQ55" s="179"/>
      <c r="AR55" s="176">
        <v>0</v>
      </c>
      <c r="AS55" s="176">
        <v>0</v>
      </c>
      <c r="AT55" s="175">
        <v>722657</v>
      </c>
    </row>
    <row r="56" spans="23:46" ht="12.75" thickBot="1">
      <c r="W56" s="174" t="s">
        <v>299</v>
      </c>
      <c r="X56" s="175">
        <v>1502150</v>
      </c>
      <c r="Y56" s="176">
        <v>0</v>
      </c>
      <c r="Z56" s="176">
        <v>0</v>
      </c>
      <c r="AA56" s="175">
        <v>18099</v>
      </c>
      <c r="AB56" s="175">
        <v>344768</v>
      </c>
      <c r="AC56" s="175">
        <v>50630</v>
      </c>
      <c r="AD56" s="175">
        <v>14280</v>
      </c>
      <c r="AE56" s="177"/>
      <c r="AF56" s="175">
        <v>3000</v>
      </c>
      <c r="AG56" s="175">
        <v>1900</v>
      </c>
      <c r="AH56" s="176">
        <v>0</v>
      </c>
      <c r="AI56" s="176">
        <v>0</v>
      </c>
      <c r="AJ56" s="178">
        <v>1934827</v>
      </c>
      <c r="AK56" s="175">
        <v>358161</v>
      </c>
      <c r="AL56" s="175">
        <v>1695</v>
      </c>
      <c r="AM56" s="175">
        <v>18050</v>
      </c>
      <c r="AN56" s="175">
        <v>30456</v>
      </c>
      <c r="AO56" s="175">
        <v>14790</v>
      </c>
      <c r="AP56" s="175">
        <v>23560</v>
      </c>
      <c r="AQ56" s="179"/>
      <c r="AR56" s="176">
        <v>0</v>
      </c>
      <c r="AS56" s="176">
        <v>0</v>
      </c>
      <c r="AT56" s="175">
        <v>2381539</v>
      </c>
    </row>
    <row r="57" spans="23:46" ht="12.75" thickBot="1">
      <c r="W57" s="174" t="s">
        <v>300</v>
      </c>
      <c r="X57" s="175">
        <v>757317</v>
      </c>
      <c r="Y57" s="176">
        <v>0</v>
      </c>
      <c r="Z57" s="176">
        <v>0</v>
      </c>
      <c r="AA57" s="176">
        <v>0</v>
      </c>
      <c r="AB57" s="175">
        <v>193932</v>
      </c>
      <c r="AC57" s="175">
        <v>50630</v>
      </c>
      <c r="AD57" s="176">
        <v>0</v>
      </c>
      <c r="AE57" s="177"/>
      <c r="AF57" s="175">
        <v>3000</v>
      </c>
      <c r="AG57" s="176">
        <v>800</v>
      </c>
      <c r="AH57" s="176">
        <v>0</v>
      </c>
      <c r="AI57" s="176">
        <v>0</v>
      </c>
      <c r="AJ57" s="178">
        <v>1005679</v>
      </c>
      <c r="AK57" s="175">
        <v>233729</v>
      </c>
      <c r="AL57" s="176">
        <v>0</v>
      </c>
      <c r="AM57" s="175">
        <v>9100</v>
      </c>
      <c r="AN57" s="175">
        <v>20398</v>
      </c>
      <c r="AO57" s="176">
        <v>0</v>
      </c>
      <c r="AP57" s="175">
        <v>12820</v>
      </c>
      <c r="AQ57" s="179"/>
      <c r="AR57" s="176">
        <v>0</v>
      </c>
      <c r="AS57" s="176">
        <v>0</v>
      </c>
      <c r="AT57" s="175">
        <v>1281726</v>
      </c>
    </row>
    <row r="58" spans="23:46" ht="12.75" thickBot="1">
      <c r="W58" s="174" t="s">
        <v>301</v>
      </c>
      <c r="X58" s="175">
        <v>1056914</v>
      </c>
      <c r="Y58" s="176">
        <v>0</v>
      </c>
      <c r="Z58" s="176">
        <v>0</v>
      </c>
      <c r="AA58" s="176">
        <v>0</v>
      </c>
      <c r="AB58" s="175">
        <v>247802</v>
      </c>
      <c r="AC58" s="175">
        <v>50630</v>
      </c>
      <c r="AD58" s="176">
        <v>0</v>
      </c>
      <c r="AE58" s="177"/>
      <c r="AF58" s="175">
        <v>3000</v>
      </c>
      <c r="AG58" s="175">
        <v>1700</v>
      </c>
      <c r="AH58" s="176">
        <v>0</v>
      </c>
      <c r="AI58" s="176">
        <v>0</v>
      </c>
      <c r="AJ58" s="178">
        <v>1360046</v>
      </c>
      <c r="AK58" s="175">
        <v>320154</v>
      </c>
      <c r="AL58" s="176">
        <v>0</v>
      </c>
      <c r="AM58" s="175">
        <v>12700</v>
      </c>
      <c r="AN58" s="175">
        <v>28576</v>
      </c>
      <c r="AO58" s="176">
        <v>0</v>
      </c>
      <c r="AP58" s="175">
        <v>17140</v>
      </c>
      <c r="AQ58" s="179"/>
      <c r="AR58" s="176">
        <v>0</v>
      </c>
      <c r="AS58" s="176">
        <v>0</v>
      </c>
      <c r="AT58" s="175">
        <v>1738616</v>
      </c>
    </row>
    <row r="59" spans="23:46" ht="12.75" thickBot="1">
      <c r="W59" s="174" t="s">
        <v>302</v>
      </c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</row>
    <row r="60" spans="23:46" ht="12.75" thickBot="1">
      <c r="W60" s="174" t="s">
        <v>303</v>
      </c>
      <c r="X60" s="175">
        <v>1416848</v>
      </c>
      <c r="Y60" s="176">
        <v>0</v>
      </c>
      <c r="Z60" s="176">
        <v>0</v>
      </c>
      <c r="AA60" s="175">
        <v>12066</v>
      </c>
      <c r="AB60" s="175">
        <v>366316</v>
      </c>
      <c r="AC60" s="175">
        <v>50630</v>
      </c>
      <c r="AD60" s="175">
        <v>3995</v>
      </c>
      <c r="AE60" s="177"/>
      <c r="AF60" s="177"/>
      <c r="AG60" s="175">
        <v>1800</v>
      </c>
      <c r="AH60" s="176">
        <v>0</v>
      </c>
      <c r="AI60" s="176">
        <v>0</v>
      </c>
      <c r="AJ60" s="178">
        <v>1851655</v>
      </c>
      <c r="AK60" s="175">
        <v>399983</v>
      </c>
      <c r="AL60" s="175">
        <v>5085</v>
      </c>
      <c r="AM60" s="175">
        <v>17025</v>
      </c>
      <c r="AN60" s="175">
        <v>37036</v>
      </c>
      <c r="AO60" s="175">
        <v>6090</v>
      </c>
      <c r="AP60" s="175">
        <v>22330</v>
      </c>
      <c r="AQ60" s="179"/>
      <c r="AR60" s="176">
        <v>0</v>
      </c>
      <c r="AS60" s="176">
        <v>0</v>
      </c>
      <c r="AT60" s="175">
        <v>2339204</v>
      </c>
    </row>
    <row r="61" spans="23:46" ht="12.75" thickBot="1">
      <c r="W61" s="174" t="s">
        <v>304</v>
      </c>
      <c r="X61" s="175">
        <v>909196</v>
      </c>
      <c r="Y61" s="176">
        <v>0</v>
      </c>
      <c r="Z61" s="176">
        <v>0</v>
      </c>
      <c r="AA61" s="176">
        <v>0</v>
      </c>
      <c r="AB61" s="175">
        <v>215480</v>
      </c>
      <c r="AC61" s="175">
        <v>50630</v>
      </c>
      <c r="AD61" s="175">
        <v>12155</v>
      </c>
      <c r="AE61" s="177"/>
      <c r="AF61" s="177"/>
      <c r="AG61" s="175">
        <v>4500</v>
      </c>
      <c r="AH61" s="176">
        <v>0</v>
      </c>
      <c r="AI61" s="176">
        <v>0</v>
      </c>
      <c r="AJ61" s="178">
        <v>1191961</v>
      </c>
      <c r="AK61" s="175">
        <v>251859</v>
      </c>
      <c r="AL61" s="176">
        <v>0</v>
      </c>
      <c r="AM61" s="175">
        <v>10925</v>
      </c>
      <c r="AN61" s="175">
        <v>14382</v>
      </c>
      <c r="AO61" s="175">
        <v>12441</v>
      </c>
      <c r="AP61" s="175">
        <v>15010</v>
      </c>
      <c r="AQ61" s="179"/>
      <c r="AR61" s="176">
        <v>0</v>
      </c>
      <c r="AS61" s="176">
        <v>0</v>
      </c>
      <c r="AT61" s="175">
        <v>1496578</v>
      </c>
    </row>
    <row r="62" spans="23:46" ht="12.75" thickBot="1">
      <c r="W62" s="174" t="s">
        <v>305</v>
      </c>
      <c r="X62" s="175">
        <v>1572888</v>
      </c>
      <c r="Y62" s="176">
        <v>0</v>
      </c>
      <c r="Z62" s="176">
        <v>0</v>
      </c>
      <c r="AA62" s="176">
        <v>0</v>
      </c>
      <c r="AB62" s="175">
        <v>355542</v>
      </c>
      <c r="AC62" s="175">
        <v>50630</v>
      </c>
      <c r="AD62" s="176">
        <v>0</v>
      </c>
      <c r="AE62" s="175">
        <v>18150</v>
      </c>
      <c r="AF62" s="177"/>
      <c r="AG62" s="175">
        <v>1400</v>
      </c>
      <c r="AH62" s="176">
        <v>0</v>
      </c>
      <c r="AI62" s="176">
        <v>0</v>
      </c>
      <c r="AJ62" s="178">
        <v>1998610</v>
      </c>
      <c r="AK62" s="175">
        <v>102184</v>
      </c>
      <c r="AL62" s="176">
        <v>0</v>
      </c>
      <c r="AM62" s="175">
        <v>18900</v>
      </c>
      <c r="AN62" s="175">
        <v>40420</v>
      </c>
      <c r="AO62" s="176">
        <v>0</v>
      </c>
      <c r="AP62" s="175">
        <v>24580</v>
      </c>
      <c r="AQ62" s="179"/>
      <c r="AR62" s="176">
        <v>0</v>
      </c>
      <c r="AS62" s="176">
        <v>0</v>
      </c>
      <c r="AT62" s="175">
        <v>2184694</v>
      </c>
    </row>
    <row r="63" spans="23:46" ht="12.75" thickBot="1">
      <c r="W63" s="174" t="s">
        <v>306</v>
      </c>
      <c r="X63" s="175">
        <v>1065236</v>
      </c>
      <c r="Y63" s="176">
        <v>0</v>
      </c>
      <c r="Z63" s="176">
        <v>0</v>
      </c>
      <c r="AA63" s="175">
        <v>6033</v>
      </c>
      <c r="AB63" s="175">
        <v>237028</v>
      </c>
      <c r="AC63" s="175">
        <v>50630</v>
      </c>
      <c r="AD63" s="176">
        <v>0</v>
      </c>
      <c r="AE63" s="177"/>
      <c r="AF63" s="175">
        <v>3000</v>
      </c>
      <c r="AG63" s="175">
        <v>1800</v>
      </c>
      <c r="AH63" s="176">
        <v>0</v>
      </c>
      <c r="AI63" s="176">
        <v>0</v>
      </c>
      <c r="AJ63" s="178">
        <v>1363727</v>
      </c>
      <c r="AK63" s="175">
        <v>390713</v>
      </c>
      <c r="AL63" s="175">
        <v>5085</v>
      </c>
      <c r="AM63" s="175">
        <v>12800</v>
      </c>
      <c r="AN63" s="175">
        <v>34310</v>
      </c>
      <c r="AO63" s="176">
        <v>0</v>
      </c>
      <c r="AP63" s="175">
        <v>17260</v>
      </c>
      <c r="AQ63" s="179"/>
      <c r="AR63" s="176">
        <v>0</v>
      </c>
      <c r="AS63" s="176">
        <v>0</v>
      </c>
      <c r="AT63" s="175">
        <v>1823895</v>
      </c>
    </row>
    <row r="64" spans="23:46" ht="12.75" thickBot="1">
      <c r="W64" s="174" t="s">
        <v>307</v>
      </c>
      <c r="X64" s="175">
        <v>792686</v>
      </c>
      <c r="Y64" s="176">
        <v>0</v>
      </c>
      <c r="Z64" s="176">
        <v>0</v>
      </c>
      <c r="AA64" s="175">
        <v>6033</v>
      </c>
      <c r="AB64" s="175">
        <v>204706</v>
      </c>
      <c r="AC64" s="175">
        <v>50630</v>
      </c>
      <c r="AD64" s="175">
        <v>2250</v>
      </c>
      <c r="AE64" s="177"/>
      <c r="AF64" s="175">
        <v>3000</v>
      </c>
      <c r="AG64" s="176">
        <v>600</v>
      </c>
      <c r="AH64" s="176">
        <v>0</v>
      </c>
      <c r="AI64" s="176">
        <v>0</v>
      </c>
      <c r="AJ64" s="178">
        <v>1059905</v>
      </c>
      <c r="AK64" s="175">
        <v>272770</v>
      </c>
      <c r="AL64" s="176">
        <v>0</v>
      </c>
      <c r="AM64" s="175">
        <v>9525</v>
      </c>
      <c r="AN64" s="175">
        <v>17860</v>
      </c>
      <c r="AO64" s="175">
        <v>12702</v>
      </c>
      <c r="AP64" s="175">
        <v>13330</v>
      </c>
      <c r="AQ64" s="176"/>
      <c r="AR64" s="176">
        <v>0</v>
      </c>
      <c r="AS64" s="176">
        <v>0</v>
      </c>
      <c r="AT64" s="175">
        <v>1386092</v>
      </c>
    </row>
    <row r="65" spans="23:46" ht="12.75" thickBot="1">
      <c r="W65" s="174" t="s">
        <v>308</v>
      </c>
      <c r="X65" s="175">
        <v>688659</v>
      </c>
      <c r="Y65" s="176">
        <v>0</v>
      </c>
      <c r="Z65" s="176">
        <v>0</v>
      </c>
      <c r="AA65" s="175">
        <v>126693</v>
      </c>
      <c r="AB65" s="175">
        <v>183158</v>
      </c>
      <c r="AC65" s="175">
        <v>50630</v>
      </c>
      <c r="AD65" s="176">
        <v>0</v>
      </c>
      <c r="AE65" s="177"/>
      <c r="AF65" s="175">
        <v>3000</v>
      </c>
      <c r="AG65" s="175">
        <v>3600</v>
      </c>
      <c r="AH65" s="176">
        <v>0</v>
      </c>
      <c r="AI65" s="176">
        <v>0</v>
      </c>
      <c r="AJ65" s="178">
        <v>1055740</v>
      </c>
      <c r="AK65" s="175">
        <v>230538</v>
      </c>
      <c r="AL65" s="175">
        <v>15255</v>
      </c>
      <c r="AM65" s="175">
        <v>8275</v>
      </c>
      <c r="AN65" s="175">
        <v>17108</v>
      </c>
      <c r="AO65" s="175">
        <v>8700</v>
      </c>
      <c r="AP65" s="175">
        <v>11830</v>
      </c>
      <c r="AQ65" s="176"/>
      <c r="AR65" s="176">
        <v>0</v>
      </c>
      <c r="AS65" s="176">
        <v>0</v>
      </c>
      <c r="AT65" s="175">
        <v>1347446</v>
      </c>
    </row>
    <row r="66" spans="23:46" ht="12.75" thickBot="1">
      <c r="W66" s="174" t="s">
        <v>309</v>
      </c>
      <c r="X66" s="175">
        <v>249665</v>
      </c>
      <c r="Y66" s="176">
        <v>0</v>
      </c>
      <c r="Z66" s="176">
        <v>0</v>
      </c>
      <c r="AA66" s="176">
        <v>0</v>
      </c>
      <c r="AB66" s="175">
        <v>75418</v>
      </c>
      <c r="AC66" s="175">
        <v>50630</v>
      </c>
      <c r="AD66" s="176">
        <v>0</v>
      </c>
      <c r="AE66" s="177"/>
      <c r="AF66" s="177"/>
      <c r="AG66" s="176">
        <v>0</v>
      </c>
      <c r="AH66" s="175">
        <v>8067</v>
      </c>
      <c r="AI66" s="176">
        <v>0</v>
      </c>
      <c r="AJ66" s="178">
        <v>383780</v>
      </c>
      <c r="AK66" s="175">
        <v>26473</v>
      </c>
      <c r="AL66" s="176">
        <v>0</v>
      </c>
      <c r="AM66" s="175">
        <v>3000</v>
      </c>
      <c r="AN66" s="175">
        <v>6580</v>
      </c>
      <c r="AO66" s="176">
        <v>0</v>
      </c>
      <c r="AP66" s="175">
        <v>5500</v>
      </c>
      <c r="AQ66" s="179"/>
      <c r="AR66" s="176">
        <v>0</v>
      </c>
      <c r="AS66" s="176">
        <v>0</v>
      </c>
      <c r="AT66" s="175">
        <v>425333</v>
      </c>
    </row>
    <row r="67" spans="23:46" ht="12.75" thickBot="1">
      <c r="W67" s="174" t="s">
        <v>310</v>
      </c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</row>
    <row r="68" spans="23:46" ht="12.75" thickBot="1">
      <c r="W68" s="174" t="s">
        <v>311</v>
      </c>
      <c r="X68" s="175">
        <v>2167923</v>
      </c>
      <c r="Y68" s="176">
        <v>0</v>
      </c>
      <c r="Z68" s="176">
        <v>0</v>
      </c>
      <c r="AA68" s="175">
        <v>48264</v>
      </c>
      <c r="AB68" s="175">
        <v>474056</v>
      </c>
      <c r="AC68" s="175">
        <v>50630</v>
      </c>
      <c r="AD68" s="175">
        <v>31620</v>
      </c>
      <c r="AE68" s="177"/>
      <c r="AF68" s="177"/>
      <c r="AG68" s="175">
        <v>2800</v>
      </c>
      <c r="AH68" s="176">
        <v>0</v>
      </c>
      <c r="AI68" s="176">
        <v>0</v>
      </c>
      <c r="AJ68" s="178">
        <v>2775293</v>
      </c>
      <c r="AK68" s="175">
        <v>367021</v>
      </c>
      <c r="AL68" s="176">
        <v>0</v>
      </c>
      <c r="AM68" s="175">
        <v>26050</v>
      </c>
      <c r="AN68" s="175">
        <v>33464</v>
      </c>
      <c r="AO68" s="175">
        <v>32625</v>
      </c>
      <c r="AP68" s="175">
        <v>33160</v>
      </c>
      <c r="AQ68" s="179"/>
      <c r="AR68" s="176">
        <v>0</v>
      </c>
      <c r="AS68" s="176">
        <v>0</v>
      </c>
      <c r="AT68" s="175">
        <v>3267613</v>
      </c>
    </row>
    <row r="69" spans="23:46" ht="12.75" thickBot="1">
      <c r="W69" s="174" t="s">
        <v>312</v>
      </c>
      <c r="X69" s="175">
        <v>1389801</v>
      </c>
      <c r="Y69" s="176">
        <v>0</v>
      </c>
      <c r="Z69" s="176">
        <v>0</v>
      </c>
      <c r="AA69" s="175">
        <v>12066</v>
      </c>
      <c r="AB69" s="175">
        <v>301672</v>
      </c>
      <c r="AC69" s="175">
        <v>50630</v>
      </c>
      <c r="AD69" s="176">
        <v>0</v>
      </c>
      <c r="AE69" s="177"/>
      <c r="AF69" s="175">
        <v>3000</v>
      </c>
      <c r="AG69" s="175">
        <v>2000</v>
      </c>
      <c r="AH69" s="176">
        <v>0</v>
      </c>
      <c r="AI69" s="176">
        <v>0</v>
      </c>
      <c r="AJ69" s="178">
        <v>1759169</v>
      </c>
      <c r="AK69" s="175">
        <v>345593</v>
      </c>
      <c r="AL69" s="176">
        <v>0</v>
      </c>
      <c r="AM69" s="175">
        <v>16700</v>
      </c>
      <c r="AN69" s="175">
        <v>37600</v>
      </c>
      <c r="AO69" s="176">
        <v>0</v>
      </c>
      <c r="AP69" s="175">
        <v>21940</v>
      </c>
      <c r="AQ69" s="179"/>
      <c r="AR69" s="176">
        <v>0</v>
      </c>
      <c r="AS69" s="176">
        <v>0</v>
      </c>
      <c r="AT69" s="175">
        <v>2181002</v>
      </c>
    </row>
    <row r="70" spans="23:46" ht="12.75" thickBot="1">
      <c r="W70" s="174" t="s">
        <v>313</v>
      </c>
      <c r="X70" s="175">
        <v>1620741</v>
      </c>
      <c r="Y70" s="176">
        <v>0</v>
      </c>
      <c r="Z70" s="176">
        <v>0</v>
      </c>
      <c r="AA70" s="176">
        <v>0</v>
      </c>
      <c r="AB70" s="175">
        <v>323220</v>
      </c>
      <c r="AC70" s="175">
        <v>50630</v>
      </c>
      <c r="AD70" s="176">
        <v>0</v>
      </c>
      <c r="AE70" s="177"/>
      <c r="AF70" s="177"/>
      <c r="AG70" s="175">
        <v>3500</v>
      </c>
      <c r="AH70" s="176">
        <v>0</v>
      </c>
      <c r="AI70" s="176">
        <v>0</v>
      </c>
      <c r="AJ70" s="178">
        <v>1998091</v>
      </c>
      <c r="AK70" s="175">
        <v>368251</v>
      </c>
      <c r="AL70" s="176">
        <v>0</v>
      </c>
      <c r="AM70" s="175">
        <v>19475</v>
      </c>
      <c r="AN70" s="175">
        <v>46248</v>
      </c>
      <c r="AO70" s="176">
        <v>0</v>
      </c>
      <c r="AP70" s="175">
        <v>25270</v>
      </c>
      <c r="AQ70" s="179"/>
      <c r="AR70" s="176">
        <v>0</v>
      </c>
      <c r="AS70" s="176">
        <v>0</v>
      </c>
      <c r="AT70" s="175">
        <v>2457335</v>
      </c>
    </row>
    <row r="71" spans="23:46" ht="12.75" thickBot="1">
      <c r="W71" s="174" t="s">
        <v>314</v>
      </c>
      <c r="X71" s="175">
        <v>1912016</v>
      </c>
      <c r="Y71" s="176">
        <v>0</v>
      </c>
      <c r="Z71" s="176">
        <v>0</v>
      </c>
      <c r="AA71" s="175">
        <v>12066</v>
      </c>
      <c r="AB71" s="175">
        <v>441734</v>
      </c>
      <c r="AC71" s="175">
        <v>50630</v>
      </c>
      <c r="AD71" s="175">
        <v>15470</v>
      </c>
      <c r="AE71" s="177"/>
      <c r="AF71" s="177"/>
      <c r="AG71" s="175">
        <v>2000</v>
      </c>
      <c r="AH71" s="176">
        <v>0</v>
      </c>
      <c r="AI71" s="176">
        <v>0</v>
      </c>
      <c r="AJ71" s="178">
        <v>2433916</v>
      </c>
      <c r="AK71" s="175">
        <v>300063</v>
      </c>
      <c r="AL71" s="176">
        <v>0</v>
      </c>
      <c r="AM71" s="175">
        <v>22975</v>
      </c>
      <c r="AN71" s="175">
        <v>39010</v>
      </c>
      <c r="AO71" s="175">
        <v>15834</v>
      </c>
      <c r="AP71" s="175">
        <v>29470</v>
      </c>
      <c r="AQ71" s="179"/>
      <c r="AR71" s="176">
        <v>0</v>
      </c>
      <c r="AS71" s="176">
        <v>0</v>
      </c>
      <c r="AT71" s="175">
        <v>2841268</v>
      </c>
    </row>
    <row r="72" spans="23:46" ht="12.75" thickBot="1">
      <c r="W72" s="174" t="s">
        <v>315</v>
      </c>
      <c r="X72" s="175">
        <v>2226178</v>
      </c>
      <c r="Y72" s="175">
        <v>562044</v>
      </c>
      <c r="Z72" s="176">
        <v>0</v>
      </c>
      <c r="AA72" s="176">
        <v>0</v>
      </c>
      <c r="AB72" s="175">
        <v>452508</v>
      </c>
      <c r="AC72" s="175">
        <v>50630</v>
      </c>
      <c r="AD72" s="175">
        <v>33830</v>
      </c>
      <c r="AE72" s="177"/>
      <c r="AF72" s="177"/>
      <c r="AG72" s="175">
        <v>2900</v>
      </c>
      <c r="AH72" s="176">
        <v>0</v>
      </c>
      <c r="AI72" s="176">
        <v>0</v>
      </c>
      <c r="AJ72" s="178">
        <v>3328090</v>
      </c>
      <c r="AK72" s="175">
        <v>259578</v>
      </c>
      <c r="AL72" s="176">
        <v>0</v>
      </c>
      <c r="AM72" s="175">
        <v>30225</v>
      </c>
      <c r="AN72" s="175">
        <v>42488</v>
      </c>
      <c r="AO72" s="175">
        <v>34626</v>
      </c>
      <c r="AP72" s="175">
        <v>38170</v>
      </c>
      <c r="AQ72" s="179"/>
      <c r="AR72" s="176">
        <v>0</v>
      </c>
      <c r="AS72" s="176">
        <v>0</v>
      </c>
      <c r="AT72" s="175">
        <v>3733177</v>
      </c>
    </row>
    <row r="73" spans="23:46" ht="12.75" thickBot="1">
      <c r="W73" s="174" t="s">
        <v>316</v>
      </c>
      <c r="X73" s="175">
        <v>784364</v>
      </c>
      <c r="Y73" s="176">
        <v>0</v>
      </c>
      <c r="Z73" s="176">
        <v>0</v>
      </c>
      <c r="AA73" s="175">
        <v>253386</v>
      </c>
      <c r="AB73" s="175">
        <v>193932</v>
      </c>
      <c r="AC73" s="175">
        <v>50630</v>
      </c>
      <c r="AD73" s="175">
        <v>16575</v>
      </c>
      <c r="AE73" s="177"/>
      <c r="AF73" s="175">
        <v>3000</v>
      </c>
      <c r="AG73" s="175">
        <v>4500</v>
      </c>
      <c r="AH73" s="176">
        <v>0</v>
      </c>
      <c r="AI73" s="176">
        <v>0</v>
      </c>
      <c r="AJ73" s="178">
        <v>1306387</v>
      </c>
      <c r="AK73" s="175">
        <v>139371</v>
      </c>
      <c r="AL73" s="175">
        <v>16950</v>
      </c>
      <c r="AM73" s="175">
        <v>9425</v>
      </c>
      <c r="AN73" s="175">
        <v>8460</v>
      </c>
      <c r="AO73" s="175">
        <v>21924</v>
      </c>
      <c r="AP73" s="175">
        <v>13210</v>
      </c>
      <c r="AQ73" s="179"/>
      <c r="AR73" s="176">
        <v>0</v>
      </c>
      <c r="AS73" s="176">
        <v>0</v>
      </c>
      <c r="AT73" s="175">
        <v>1515727</v>
      </c>
    </row>
    <row r="74" spans="23:46" ht="12.75" thickBot="1">
      <c r="W74" s="174" t="s">
        <v>473</v>
      </c>
      <c r="X74" s="175">
        <v>1223358</v>
      </c>
      <c r="Y74" s="176">
        <v>0</v>
      </c>
      <c r="Z74" s="176">
        <v>0</v>
      </c>
      <c r="AA74" s="175">
        <v>6033</v>
      </c>
      <c r="AB74" s="175">
        <v>301672</v>
      </c>
      <c r="AC74" s="175">
        <v>50630</v>
      </c>
      <c r="AD74" s="176">
        <v>0</v>
      </c>
      <c r="AE74" s="177"/>
      <c r="AF74" s="177"/>
      <c r="AG74" s="175">
        <v>1900</v>
      </c>
      <c r="AH74" s="176">
        <v>0</v>
      </c>
      <c r="AI74" s="176">
        <v>0</v>
      </c>
      <c r="AJ74" s="178">
        <v>1583593</v>
      </c>
      <c r="AK74" s="175">
        <v>259275</v>
      </c>
      <c r="AL74" s="176">
        <v>0</v>
      </c>
      <c r="AM74" s="175">
        <v>14700</v>
      </c>
      <c r="AN74" s="175">
        <v>30738</v>
      </c>
      <c r="AO74" s="176">
        <v>0</v>
      </c>
      <c r="AP74" s="175">
        <v>19540</v>
      </c>
      <c r="AQ74" s="179"/>
      <c r="AR74" s="176">
        <v>0</v>
      </c>
      <c r="AS74" s="176">
        <v>0</v>
      </c>
      <c r="AT74" s="175">
        <v>1907846</v>
      </c>
    </row>
    <row r="75" spans="23:46" ht="12.75" thickBot="1">
      <c r="W75" s="174" t="s">
        <v>318</v>
      </c>
      <c r="X75" s="175">
        <v>572149</v>
      </c>
      <c r="Y75" s="176">
        <v>0</v>
      </c>
      <c r="Z75" s="176">
        <v>0</v>
      </c>
      <c r="AA75" s="175">
        <v>6033</v>
      </c>
      <c r="AB75" s="175">
        <v>129288</v>
      </c>
      <c r="AC75" s="175">
        <v>50630</v>
      </c>
      <c r="AD75" s="175">
        <v>23375</v>
      </c>
      <c r="AE75" s="177"/>
      <c r="AF75" s="175">
        <v>3000</v>
      </c>
      <c r="AG75" s="176">
        <v>0</v>
      </c>
      <c r="AH75" s="176">
        <v>0</v>
      </c>
      <c r="AI75" s="176">
        <v>0</v>
      </c>
      <c r="AJ75" s="178">
        <v>784475</v>
      </c>
      <c r="AK75" s="176">
        <v>0</v>
      </c>
      <c r="AL75" s="176">
        <v>0</v>
      </c>
      <c r="AM75" s="175">
        <v>6875</v>
      </c>
      <c r="AN75" s="176">
        <v>0</v>
      </c>
      <c r="AO75" s="175">
        <v>24012</v>
      </c>
      <c r="AP75" s="175">
        <v>10150</v>
      </c>
      <c r="AQ75" s="179"/>
      <c r="AR75" s="176">
        <v>0</v>
      </c>
      <c r="AS75" s="176">
        <v>0</v>
      </c>
      <c r="AT75" s="175">
        <v>825512</v>
      </c>
    </row>
    <row r="76" spans="23:46" ht="12.75" thickBot="1">
      <c r="W76" s="174" t="s">
        <v>88</v>
      </c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</row>
    <row r="77" spans="23:46" ht="12.75" thickBot="1">
      <c r="W77" s="174" t="s">
        <v>319</v>
      </c>
      <c r="X77" s="175">
        <v>715706</v>
      </c>
      <c r="Y77" s="176">
        <v>0</v>
      </c>
      <c r="Z77" s="176">
        <v>0</v>
      </c>
      <c r="AA77" s="176">
        <v>0</v>
      </c>
      <c r="AB77" s="175">
        <v>204706</v>
      </c>
      <c r="AC77" s="175">
        <v>50630</v>
      </c>
      <c r="AD77" s="175">
        <v>10285</v>
      </c>
      <c r="AE77" s="175">
        <v>10450</v>
      </c>
      <c r="AF77" s="175">
        <v>3000</v>
      </c>
      <c r="AG77" s="176">
        <v>0</v>
      </c>
      <c r="AH77" s="176">
        <v>0</v>
      </c>
      <c r="AI77" s="176">
        <v>0</v>
      </c>
      <c r="AJ77" s="178">
        <v>994777</v>
      </c>
      <c r="AK77" s="175">
        <v>106409</v>
      </c>
      <c r="AL77" s="176">
        <v>0</v>
      </c>
      <c r="AM77" s="175">
        <v>8600</v>
      </c>
      <c r="AN77" s="175">
        <v>10998</v>
      </c>
      <c r="AO77" s="175">
        <v>10527</v>
      </c>
      <c r="AP77" s="175">
        <v>12220</v>
      </c>
      <c r="AQ77" s="179"/>
      <c r="AR77" s="176">
        <v>0</v>
      </c>
      <c r="AS77" s="176">
        <v>0</v>
      </c>
      <c r="AT77" s="175">
        <v>1143531</v>
      </c>
    </row>
    <row r="78" spans="23:46" ht="12.75" thickBot="1">
      <c r="W78" s="174" t="s">
        <v>320</v>
      </c>
      <c r="X78" s="175">
        <v>264229</v>
      </c>
      <c r="Y78" s="176">
        <v>0</v>
      </c>
      <c r="Z78" s="176">
        <v>0</v>
      </c>
      <c r="AA78" s="176">
        <v>0</v>
      </c>
      <c r="AB78" s="175">
        <v>75418</v>
      </c>
      <c r="AC78" s="175">
        <v>50630</v>
      </c>
      <c r="AD78" s="176">
        <v>0</v>
      </c>
      <c r="AE78" s="175">
        <v>7700</v>
      </c>
      <c r="AF78" s="175">
        <v>3000</v>
      </c>
      <c r="AG78" s="176">
        <v>0</v>
      </c>
      <c r="AH78" s="175">
        <v>5095</v>
      </c>
      <c r="AI78" s="176">
        <v>0</v>
      </c>
      <c r="AJ78" s="178">
        <v>406072</v>
      </c>
      <c r="AK78" s="175">
        <v>125466</v>
      </c>
      <c r="AL78" s="176">
        <v>0</v>
      </c>
      <c r="AM78" s="175">
        <v>3175</v>
      </c>
      <c r="AN78" s="175">
        <v>7520</v>
      </c>
      <c r="AO78" s="176">
        <v>0</v>
      </c>
      <c r="AP78" s="175">
        <v>5710</v>
      </c>
      <c r="AQ78" s="179"/>
      <c r="AR78" s="176">
        <v>0</v>
      </c>
      <c r="AS78" s="176">
        <v>0</v>
      </c>
      <c r="AT78" s="175">
        <v>547943</v>
      </c>
    </row>
    <row r="79" spans="23:46" ht="12.75" thickBot="1">
      <c r="W79" s="174" t="s">
        <v>321</v>
      </c>
      <c r="X79" s="175">
        <v>642887</v>
      </c>
      <c r="Y79" s="176">
        <v>0</v>
      </c>
      <c r="Z79" s="176">
        <v>0</v>
      </c>
      <c r="AA79" s="176">
        <v>0</v>
      </c>
      <c r="AB79" s="175">
        <v>172384</v>
      </c>
      <c r="AC79" s="175">
        <v>50630</v>
      </c>
      <c r="AD79" s="175">
        <v>7055</v>
      </c>
      <c r="AE79" s="177"/>
      <c r="AF79" s="175">
        <v>3000</v>
      </c>
      <c r="AG79" s="175">
        <v>1300</v>
      </c>
      <c r="AH79" s="176">
        <v>0</v>
      </c>
      <c r="AI79" s="176">
        <v>0</v>
      </c>
      <c r="AJ79" s="178">
        <v>877256</v>
      </c>
      <c r="AK79" s="175">
        <v>204992</v>
      </c>
      <c r="AL79" s="176">
        <v>0</v>
      </c>
      <c r="AM79" s="175">
        <v>7725</v>
      </c>
      <c r="AN79" s="175">
        <v>13536</v>
      </c>
      <c r="AO79" s="175">
        <v>9570</v>
      </c>
      <c r="AP79" s="175">
        <v>11170</v>
      </c>
      <c r="AQ79" s="179"/>
      <c r="AR79" s="176">
        <v>0</v>
      </c>
      <c r="AS79" s="176">
        <v>0</v>
      </c>
      <c r="AT79" s="175">
        <v>1124249</v>
      </c>
    </row>
    <row r="80" spans="23:46" ht="12.75" thickBot="1">
      <c r="W80" s="174" t="s">
        <v>322</v>
      </c>
      <c r="X80" s="175">
        <v>91544</v>
      </c>
      <c r="Y80" s="176">
        <v>0</v>
      </c>
      <c r="Z80" s="176">
        <v>0</v>
      </c>
      <c r="AA80" s="176">
        <v>0</v>
      </c>
      <c r="AB80" s="175">
        <v>75418</v>
      </c>
      <c r="AC80" s="175">
        <v>50630</v>
      </c>
      <c r="AD80" s="176">
        <v>0</v>
      </c>
      <c r="AE80" s="175">
        <v>7700</v>
      </c>
      <c r="AF80" s="175">
        <v>3000</v>
      </c>
      <c r="AG80" s="176">
        <v>0</v>
      </c>
      <c r="AH80" s="175">
        <v>25051</v>
      </c>
      <c r="AI80" s="175">
        <v>15286</v>
      </c>
      <c r="AJ80" s="178">
        <v>268629</v>
      </c>
      <c r="AK80" s="175">
        <v>22765</v>
      </c>
      <c r="AL80" s="176">
        <v>0</v>
      </c>
      <c r="AM80" s="175">
        <v>1100</v>
      </c>
      <c r="AN80" s="175">
        <v>2350</v>
      </c>
      <c r="AO80" s="176">
        <v>0</v>
      </c>
      <c r="AP80" s="175">
        <v>3220</v>
      </c>
      <c r="AQ80" s="179"/>
      <c r="AR80" s="176">
        <v>0</v>
      </c>
      <c r="AS80" s="176">
        <v>0</v>
      </c>
      <c r="AT80" s="175">
        <v>298064</v>
      </c>
    </row>
    <row r="81" spans="23:46" ht="12.75" thickBot="1">
      <c r="W81" s="174" t="s">
        <v>323</v>
      </c>
      <c r="X81" s="175">
        <v>287115</v>
      </c>
      <c r="Y81" s="176">
        <v>0</v>
      </c>
      <c r="Z81" s="176">
        <v>0</v>
      </c>
      <c r="AA81" s="175">
        <v>6033</v>
      </c>
      <c r="AB81" s="175">
        <v>75418</v>
      </c>
      <c r="AC81" s="175">
        <v>50630</v>
      </c>
      <c r="AD81" s="176">
        <v>0</v>
      </c>
      <c r="AE81" s="175">
        <v>7700</v>
      </c>
      <c r="AF81" s="175">
        <v>3000</v>
      </c>
      <c r="AG81" s="175">
        <v>1300</v>
      </c>
      <c r="AH81" s="176">
        <v>425</v>
      </c>
      <c r="AI81" s="176">
        <v>0</v>
      </c>
      <c r="AJ81" s="178">
        <v>431620</v>
      </c>
      <c r="AK81" s="175">
        <v>120831</v>
      </c>
      <c r="AL81" s="176">
        <v>0</v>
      </c>
      <c r="AM81" s="175">
        <v>3450</v>
      </c>
      <c r="AN81" s="175">
        <v>6862</v>
      </c>
      <c r="AO81" s="176">
        <v>0</v>
      </c>
      <c r="AP81" s="175">
        <v>6040</v>
      </c>
      <c r="AQ81" s="179"/>
      <c r="AR81" s="176">
        <v>0</v>
      </c>
      <c r="AS81" s="176">
        <v>0</v>
      </c>
      <c r="AT81" s="175">
        <v>568803</v>
      </c>
    </row>
    <row r="82" spans="23:46" ht="12.75" thickBot="1">
      <c r="W82" s="174" t="s">
        <v>324</v>
      </c>
      <c r="X82" s="175">
        <v>332886</v>
      </c>
      <c r="Y82" s="176">
        <v>0</v>
      </c>
      <c r="Z82" s="176">
        <v>0</v>
      </c>
      <c r="AA82" s="176">
        <v>0</v>
      </c>
      <c r="AB82" s="175">
        <v>86192</v>
      </c>
      <c r="AC82" s="175">
        <v>50630</v>
      </c>
      <c r="AD82" s="176">
        <v>0</v>
      </c>
      <c r="AE82" s="175">
        <v>8800</v>
      </c>
      <c r="AF82" s="175">
        <v>3000</v>
      </c>
      <c r="AG82" s="175">
        <v>1100</v>
      </c>
      <c r="AH82" s="176">
        <v>0</v>
      </c>
      <c r="AI82" s="176">
        <v>0</v>
      </c>
      <c r="AJ82" s="178">
        <v>482608</v>
      </c>
      <c r="AK82" s="175">
        <v>153793</v>
      </c>
      <c r="AL82" s="176">
        <v>0</v>
      </c>
      <c r="AM82" s="175">
        <v>4000</v>
      </c>
      <c r="AN82" s="175">
        <v>9588</v>
      </c>
      <c r="AO82" s="176">
        <v>0</v>
      </c>
      <c r="AP82" s="175">
        <v>6700</v>
      </c>
      <c r="AQ82" s="179"/>
      <c r="AR82" s="176">
        <v>0</v>
      </c>
      <c r="AS82" s="176">
        <v>0</v>
      </c>
      <c r="AT82" s="175">
        <v>656689</v>
      </c>
    </row>
    <row r="83" spans="23:46" ht="12.75" thickBot="1">
      <c r="W83" s="174" t="s">
        <v>325</v>
      </c>
      <c r="X83" s="175">
        <v>680337</v>
      </c>
      <c r="Y83" s="176">
        <v>0</v>
      </c>
      <c r="Z83" s="176">
        <v>0</v>
      </c>
      <c r="AA83" s="176">
        <v>0</v>
      </c>
      <c r="AB83" s="175">
        <v>172384</v>
      </c>
      <c r="AC83" s="175">
        <v>50630</v>
      </c>
      <c r="AD83" s="175">
        <v>4250</v>
      </c>
      <c r="AE83" s="175">
        <v>8800</v>
      </c>
      <c r="AF83" s="177"/>
      <c r="AG83" s="175">
        <v>1200</v>
      </c>
      <c r="AH83" s="176">
        <v>0</v>
      </c>
      <c r="AI83" s="176">
        <v>0</v>
      </c>
      <c r="AJ83" s="178">
        <v>917601</v>
      </c>
      <c r="AK83" s="175">
        <v>233319</v>
      </c>
      <c r="AL83" s="176">
        <v>0</v>
      </c>
      <c r="AM83" s="175">
        <v>8175</v>
      </c>
      <c r="AN83" s="175">
        <v>13348</v>
      </c>
      <c r="AO83" s="175">
        <v>4350</v>
      </c>
      <c r="AP83" s="175">
        <v>11710</v>
      </c>
      <c r="AQ83" s="179"/>
      <c r="AR83" s="176">
        <v>0</v>
      </c>
      <c r="AS83" s="176">
        <v>0</v>
      </c>
      <c r="AT83" s="175">
        <v>1188503</v>
      </c>
    </row>
    <row r="84" spans="23:46" ht="12.75" thickBot="1">
      <c r="W84" s="174" t="s">
        <v>96</v>
      </c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</row>
    <row r="85" spans="23:46" ht="12.75" thickBot="1">
      <c r="W85" s="174" t="s">
        <v>326</v>
      </c>
      <c r="X85" s="175">
        <v>1269129</v>
      </c>
      <c r="Y85" s="176">
        <v>0</v>
      </c>
      <c r="Z85" s="176">
        <v>0</v>
      </c>
      <c r="AA85" s="175">
        <v>18099</v>
      </c>
      <c r="AB85" s="175">
        <v>290898</v>
      </c>
      <c r="AC85" s="175">
        <v>50630</v>
      </c>
      <c r="AD85" s="175">
        <v>19255</v>
      </c>
      <c r="AE85" s="177"/>
      <c r="AF85" s="175">
        <v>3000</v>
      </c>
      <c r="AG85" s="175">
        <v>1700</v>
      </c>
      <c r="AH85" s="176">
        <v>0</v>
      </c>
      <c r="AI85" s="176">
        <v>0</v>
      </c>
      <c r="AJ85" s="178">
        <v>1652711</v>
      </c>
      <c r="AK85" s="175">
        <v>198806</v>
      </c>
      <c r="AL85" s="175">
        <v>3390</v>
      </c>
      <c r="AM85" s="175">
        <v>15250</v>
      </c>
      <c r="AN85" s="175">
        <v>20962</v>
      </c>
      <c r="AO85" s="175">
        <v>20619</v>
      </c>
      <c r="AP85" s="175">
        <v>20200</v>
      </c>
      <c r="AQ85" s="179"/>
      <c r="AR85" s="176">
        <v>0</v>
      </c>
      <c r="AS85" s="175">
        <v>1590</v>
      </c>
      <c r="AT85" s="175">
        <v>1933528</v>
      </c>
    </row>
    <row r="86" spans="23:46" ht="12.75" thickBot="1">
      <c r="W86" s="174" t="s">
        <v>327</v>
      </c>
      <c r="X86" s="175">
        <v>2421749</v>
      </c>
      <c r="Y86" s="176">
        <v>0</v>
      </c>
      <c r="Z86" s="176">
        <v>0</v>
      </c>
      <c r="AA86" s="176">
        <v>0</v>
      </c>
      <c r="AB86" s="175">
        <v>484830</v>
      </c>
      <c r="AC86" s="175">
        <v>50630</v>
      </c>
      <c r="AD86" s="175">
        <v>53125</v>
      </c>
      <c r="AE86" s="177"/>
      <c r="AF86" s="177"/>
      <c r="AG86" s="175">
        <v>1200</v>
      </c>
      <c r="AH86" s="176">
        <v>0</v>
      </c>
      <c r="AI86" s="176">
        <v>0</v>
      </c>
      <c r="AJ86" s="178">
        <v>3011534</v>
      </c>
      <c r="AK86" s="175">
        <v>234139</v>
      </c>
      <c r="AL86" s="175">
        <v>3390</v>
      </c>
      <c r="AM86" s="175">
        <v>29100</v>
      </c>
      <c r="AN86" s="175">
        <v>27166</v>
      </c>
      <c r="AO86" s="175">
        <v>54375</v>
      </c>
      <c r="AP86" s="175">
        <v>36820</v>
      </c>
      <c r="AQ86" s="179"/>
      <c r="AR86" s="176">
        <v>0</v>
      </c>
      <c r="AS86" s="176">
        <v>0</v>
      </c>
      <c r="AT86" s="175">
        <v>3396524</v>
      </c>
    </row>
    <row r="87" spans="23:46" ht="12.75" thickBot="1">
      <c r="W87" s="174" t="s">
        <v>328</v>
      </c>
      <c r="X87" s="175">
        <v>1364834</v>
      </c>
      <c r="Y87" s="176">
        <v>0</v>
      </c>
      <c r="Z87" s="176">
        <v>0</v>
      </c>
      <c r="AA87" s="175">
        <v>6033</v>
      </c>
      <c r="AB87" s="175">
        <v>290898</v>
      </c>
      <c r="AC87" s="175">
        <v>50630</v>
      </c>
      <c r="AD87" s="176">
        <v>0</v>
      </c>
      <c r="AE87" s="177"/>
      <c r="AF87" s="175">
        <v>3000</v>
      </c>
      <c r="AG87" s="175">
        <v>1500</v>
      </c>
      <c r="AH87" s="176">
        <v>0</v>
      </c>
      <c r="AI87" s="176">
        <v>0</v>
      </c>
      <c r="AJ87" s="178">
        <v>1716895</v>
      </c>
      <c r="AK87" s="175">
        <v>334986</v>
      </c>
      <c r="AL87" s="176">
        <v>0</v>
      </c>
      <c r="AM87" s="175">
        <v>16400</v>
      </c>
      <c r="AN87" s="175">
        <v>32242</v>
      </c>
      <c r="AO87" s="176">
        <v>0</v>
      </c>
      <c r="AP87" s="175">
        <v>21580</v>
      </c>
      <c r="AQ87" s="179"/>
      <c r="AR87" s="176">
        <v>0</v>
      </c>
      <c r="AS87" s="176">
        <v>0</v>
      </c>
      <c r="AT87" s="175">
        <v>2122103</v>
      </c>
    </row>
    <row r="88" spans="23:46" ht="12.75" thickBot="1">
      <c r="W88" s="174" t="s">
        <v>329</v>
      </c>
      <c r="X88" s="175">
        <v>1435573</v>
      </c>
      <c r="Y88" s="176">
        <v>0</v>
      </c>
      <c r="Z88" s="176">
        <v>0</v>
      </c>
      <c r="AA88" s="175">
        <v>12066</v>
      </c>
      <c r="AB88" s="175">
        <v>301672</v>
      </c>
      <c r="AC88" s="175">
        <v>50630</v>
      </c>
      <c r="AD88" s="176">
        <v>0</v>
      </c>
      <c r="AE88" s="177"/>
      <c r="AF88" s="177"/>
      <c r="AG88" s="176">
        <v>0</v>
      </c>
      <c r="AH88" s="176">
        <v>0</v>
      </c>
      <c r="AI88" s="176">
        <v>0</v>
      </c>
      <c r="AJ88" s="178">
        <v>1799941</v>
      </c>
      <c r="AK88" s="175">
        <v>227133</v>
      </c>
      <c r="AL88" s="176">
        <v>0</v>
      </c>
      <c r="AM88" s="175">
        <v>17250</v>
      </c>
      <c r="AN88" s="175">
        <v>37318</v>
      </c>
      <c r="AO88" s="176">
        <v>0</v>
      </c>
      <c r="AP88" s="175">
        <v>22600</v>
      </c>
      <c r="AQ88" s="179"/>
      <c r="AR88" s="176">
        <v>0</v>
      </c>
      <c r="AS88" s="176">
        <v>0</v>
      </c>
      <c r="AT88" s="175">
        <v>2104242</v>
      </c>
    </row>
    <row r="89" spans="23:46" ht="12.75" thickBot="1">
      <c r="W89" s="174" t="s">
        <v>330</v>
      </c>
      <c r="X89" s="175">
        <v>1179666</v>
      </c>
      <c r="Y89" s="176">
        <v>0</v>
      </c>
      <c r="Z89" s="176">
        <v>0</v>
      </c>
      <c r="AA89" s="176">
        <v>0</v>
      </c>
      <c r="AB89" s="175">
        <v>247802</v>
      </c>
      <c r="AC89" s="175">
        <v>50630</v>
      </c>
      <c r="AD89" s="176">
        <v>0</v>
      </c>
      <c r="AE89" s="177"/>
      <c r="AF89" s="175">
        <v>3000</v>
      </c>
      <c r="AG89" s="175">
        <v>2100</v>
      </c>
      <c r="AH89" s="176">
        <v>0</v>
      </c>
      <c r="AI89" s="176">
        <v>0</v>
      </c>
      <c r="AJ89" s="178">
        <v>1483198</v>
      </c>
      <c r="AK89" s="175">
        <v>334469</v>
      </c>
      <c r="AL89" s="175">
        <v>5085</v>
      </c>
      <c r="AM89" s="175">
        <v>14175</v>
      </c>
      <c r="AN89" s="175">
        <v>32712</v>
      </c>
      <c r="AO89" s="176">
        <v>0</v>
      </c>
      <c r="AP89" s="175">
        <v>18910</v>
      </c>
      <c r="AQ89" s="179"/>
      <c r="AR89" s="176">
        <v>0</v>
      </c>
      <c r="AS89" s="176">
        <v>0</v>
      </c>
      <c r="AT89" s="175">
        <v>1888549</v>
      </c>
    </row>
    <row r="90" spans="23:46" ht="12.75" thickBot="1">
      <c r="W90" s="174" t="s">
        <v>331</v>
      </c>
      <c r="X90" s="175">
        <v>1190069</v>
      </c>
      <c r="Y90" s="176">
        <v>0</v>
      </c>
      <c r="Z90" s="176">
        <v>0</v>
      </c>
      <c r="AA90" s="175">
        <v>18099</v>
      </c>
      <c r="AB90" s="175">
        <v>258576</v>
      </c>
      <c r="AC90" s="175">
        <v>50630</v>
      </c>
      <c r="AD90" s="176">
        <v>0</v>
      </c>
      <c r="AE90" s="175">
        <v>13200</v>
      </c>
      <c r="AF90" s="177"/>
      <c r="AG90" s="175">
        <v>2100</v>
      </c>
      <c r="AH90" s="176">
        <v>0</v>
      </c>
      <c r="AI90" s="176">
        <v>0</v>
      </c>
      <c r="AJ90" s="178">
        <v>1532674</v>
      </c>
      <c r="AK90" s="175">
        <v>202514</v>
      </c>
      <c r="AL90" s="176">
        <v>0</v>
      </c>
      <c r="AM90" s="175">
        <v>14300</v>
      </c>
      <c r="AN90" s="175">
        <v>32242</v>
      </c>
      <c r="AO90" s="176">
        <v>0</v>
      </c>
      <c r="AP90" s="175">
        <v>19060</v>
      </c>
      <c r="AQ90" s="179"/>
      <c r="AR90" s="176">
        <v>0</v>
      </c>
      <c r="AS90" s="176">
        <v>0</v>
      </c>
      <c r="AT90" s="175">
        <v>1800790</v>
      </c>
    </row>
    <row r="91" spans="23:46" ht="12.75" thickBot="1">
      <c r="W91" s="174" t="s">
        <v>105</v>
      </c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</row>
    <row r="92" spans="23:46" ht="12.75" thickBot="1">
      <c r="W92" s="174" t="s">
        <v>332</v>
      </c>
      <c r="X92" s="175">
        <v>389061</v>
      </c>
      <c r="Y92" s="176">
        <v>0</v>
      </c>
      <c r="Z92" s="176">
        <v>0</v>
      </c>
      <c r="AA92" s="176">
        <v>0</v>
      </c>
      <c r="AB92" s="175">
        <v>118514</v>
      </c>
      <c r="AC92" s="175">
        <v>50630</v>
      </c>
      <c r="AD92" s="175">
        <v>5950</v>
      </c>
      <c r="AE92" s="177"/>
      <c r="AF92" s="175">
        <v>3000</v>
      </c>
      <c r="AG92" s="175">
        <v>2700</v>
      </c>
      <c r="AH92" s="176">
        <v>0</v>
      </c>
      <c r="AI92" s="176">
        <v>0</v>
      </c>
      <c r="AJ92" s="178">
        <v>569855</v>
      </c>
      <c r="AK92" s="175">
        <v>100847</v>
      </c>
      <c r="AL92" s="176">
        <v>0</v>
      </c>
      <c r="AM92" s="175">
        <v>4675</v>
      </c>
      <c r="AN92" s="175">
        <v>7144</v>
      </c>
      <c r="AO92" s="175">
        <v>6090</v>
      </c>
      <c r="AP92" s="175">
        <v>7510</v>
      </c>
      <c r="AQ92" s="179"/>
      <c r="AR92" s="176">
        <v>0</v>
      </c>
      <c r="AS92" s="176">
        <v>0</v>
      </c>
      <c r="AT92" s="175">
        <v>696121</v>
      </c>
    </row>
    <row r="93" spans="23:46" ht="12.75" thickBot="1">
      <c r="W93" s="174" t="s">
        <v>333</v>
      </c>
      <c r="X93" s="175">
        <v>1198391</v>
      </c>
      <c r="Y93" s="176">
        <v>0</v>
      </c>
      <c r="Z93" s="176">
        <v>0</v>
      </c>
      <c r="AA93" s="176">
        <v>0</v>
      </c>
      <c r="AB93" s="175">
        <v>301672</v>
      </c>
      <c r="AC93" s="175">
        <v>50630</v>
      </c>
      <c r="AD93" s="176">
        <v>0</v>
      </c>
      <c r="AE93" s="177"/>
      <c r="AF93" s="175">
        <v>3000</v>
      </c>
      <c r="AG93" s="175">
        <v>1700</v>
      </c>
      <c r="AH93" s="176">
        <v>0</v>
      </c>
      <c r="AI93" s="176">
        <v>0</v>
      </c>
      <c r="AJ93" s="178">
        <v>1555393</v>
      </c>
      <c r="AK93" s="175">
        <v>276888</v>
      </c>
      <c r="AL93" s="175">
        <v>1695</v>
      </c>
      <c r="AM93" s="175">
        <v>14400</v>
      </c>
      <c r="AN93" s="175">
        <v>30832</v>
      </c>
      <c r="AO93" s="176">
        <v>0</v>
      </c>
      <c r="AP93" s="175">
        <v>19180</v>
      </c>
      <c r="AQ93" s="179"/>
      <c r="AR93" s="176">
        <v>0</v>
      </c>
      <c r="AS93" s="176">
        <v>0</v>
      </c>
      <c r="AT93" s="175">
        <v>1898388</v>
      </c>
    </row>
    <row r="94" spans="23:46" ht="12.75" thickBot="1">
      <c r="W94" s="174" t="s">
        <v>334</v>
      </c>
      <c r="X94" s="175">
        <v>678256</v>
      </c>
      <c r="Y94" s="176">
        <v>0</v>
      </c>
      <c r="Z94" s="176">
        <v>0</v>
      </c>
      <c r="AA94" s="175">
        <v>66363</v>
      </c>
      <c r="AB94" s="175">
        <v>150836</v>
      </c>
      <c r="AC94" s="175">
        <v>50630</v>
      </c>
      <c r="AD94" s="175">
        <v>9945</v>
      </c>
      <c r="AE94" s="177"/>
      <c r="AF94" s="175">
        <v>3000</v>
      </c>
      <c r="AG94" s="175">
        <v>3100</v>
      </c>
      <c r="AH94" s="176">
        <v>0</v>
      </c>
      <c r="AI94" s="176">
        <v>0</v>
      </c>
      <c r="AJ94" s="178">
        <v>962130</v>
      </c>
      <c r="AK94" s="175">
        <v>122168</v>
      </c>
      <c r="AL94" s="176">
        <v>0</v>
      </c>
      <c r="AM94" s="175">
        <v>8150</v>
      </c>
      <c r="AN94" s="175">
        <v>9400</v>
      </c>
      <c r="AO94" s="175">
        <v>10353</v>
      </c>
      <c r="AP94" s="175">
        <v>11680</v>
      </c>
      <c r="AQ94" s="179"/>
      <c r="AR94" s="176">
        <v>0</v>
      </c>
      <c r="AS94" s="176">
        <v>0</v>
      </c>
      <c r="AT94" s="175">
        <v>1123881</v>
      </c>
    </row>
    <row r="95" spans="23:46" ht="12.75" thickBot="1">
      <c r="W95" s="174" t="s">
        <v>335</v>
      </c>
      <c r="X95" s="175">
        <v>1778862</v>
      </c>
      <c r="Y95" s="176">
        <v>0</v>
      </c>
      <c r="Z95" s="176">
        <v>0</v>
      </c>
      <c r="AA95" s="175">
        <v>18099</v>
      </c>
      <c r="AB95" s="175">
        <v>398638</v>
      </c>
      <c r="AC95" s="175">
        <v>50630</v>
      </c>
      <c r="AD95" s="175">
        <v>8755</v>
      </c>
      <c r="AE95" s="177"/>
      <c r="AF95" s="175">
        <v>3000</v>
      </c>
      <c r="AG95" s="175">
        <v>2900</v>
      </c>
      <c r="AH95" s="176">
        <v>0</v>
      </c>
      <c r="AI95" s="176">
        <v>0</v>
      </c>
      <c r="AJ95" s="178">
        <v>2260884</v>
      </c>
      <c r="AK95" s="175">
        <v>447367</v>
      </c>
      <c r="AL95" s="176">
        <v>0</v>
      </c>
      <c r="AM95" s="175">
        <v>21375</v>
      </c>
      <c r="AN95" s="175">
        <v>43616</v>
      </c>
      <c r="AO95" s="175">
        <v>9048</v>
      </c>
      <c r="AP95" s="175">
        <v>27550</v>
      </c>
      <c r="AQ95" s="179"/>
      <c r="AR95" s="176">
        <v>0</v>
      </c>
      <c r="AS95" s="176">
        <v>0</v>
      </c>
      <c r="AT95" s="175">
        <v>2809840</v>
      </c>
    </row>
    <row r="96" spans="23:46" ht="12.75" thickBot="1">
      <c r="W96" s="174" t="s">
        <v>336</v>
      </c>
      <c r="X96" s="175">
        <v>2351010</v>
      </c>
      <c r="Y96" s="176">
        <v>0</v>
      </c>
      <c r="Z96" s="176">
        <v>0</v>
      </c>
      <c r="AA96" s="176">
        <v>0</v>
      </c>
      <c r="AB96" s="175">
        <v>517152</v>
      </c>
      <c r="AC96" s="175">
        <v>50630</v>
      </c>
      <c r="AD96" s="175">
        <v>16660</v>
      </c>
      <c r="AE96" s="177"/>
      <c r="AF96" s="177"/>
      <c r="AG96" s="175">
        <v>3400</v>
      </c>
      <c r="AH96" s="176">
        <v>0</v>
      </c>
      <c r="AI96" s="176">
        <v>0</v>
      </c>
      <c r="AJ96" s="178">
        <v>2938852</v>
      </c>
      <c r="AK96" s="175">
        <v>454890</v>
      </c>
      <c r="AL96" s="176">
        <v>0</v>
      </c>
      <c r="AM96" s="175">
        <v>28250</v>
      </c>
      <c r="AN96" s="175">
        <v>47846</v>
      </c>
      <c r="AO96" s="175">
        <v>17052</v>
      </c>
      <c r="AP96" s="175">
        <v>35800</v>
      </c>
      <c r="AQ96" s="179"/>
      <c r="AR96" s="176">
        <v>0</v>
      </c>
      <c r="AS96" s="176">
        <v>0</v>
      </c>
      <c r="AT96" s="175">
        <v>3522690</v>
      </c>
    </row>
    <row r="97" spans="23:46" ht="12.75" thickBot="1">
      <c r="W97" s="174" t="s">
        <v>337</v>
      </c>
      <c r="X97" s="175">
        <v>326645</v>
      </c>
      <c r="Y97" s="176">
        <v>0</v>
      </c>
      <c r="Z97" s="176">
        <v>0</v>
      </c>
      <c r="AA97" s="176">
        <v>0</v>
      </c>
      <c r="AB97" s="175">
        <v>75418</v>
      </c>
      <c r="AC97" s="175">
        <v>50630</v>
      </c>
      <c r="AD97" s="176">
        <v>0</v>
      </c>
      <c r="AE97" s="175">
        <v>7700</v>
      </c>
      <c r="AF97" s="175">
        <v>3000</v>
      </c>
      <c r="AG97" s="176">
        <v>0</v>
      </c>
      <c r="AH97" s="176">
        <v>0</v>
      </c>
      <c r="AI97" s="176">
        <v>0</v>
      </c>
      <c r="AJ97" s="178">
        <v>463393</v>
      </c>
      <c r="AK97" s="175">
        <v>77155</v>
      </c>
      <c r="AL97" s="176">
        <v>0</v>
      </c>
      <c r="AM97" s="175">
        <v>3925</v>
      </c>
      <c r="AN97" s="175">
        <v>7426</v>
      </c>
      <c r="AO97" s="176">
        <v>0</v>
      </c>
      <c r="AP97" s="175">
        <v>6610</v>
      </c>
      <c r="AQ97" s="179"/>
      <c r="AR97" s="176">
        <v>0</v>
      </c>
      <c r="AS97" s="176">
        <v>0</v>
      </c>
      <c r="AT97" s="175">
        <v>558509</v>
      </c>
    </row>
    <row r="98" spans="23:46" ht="12.75" thickBot="1">
      <c r="W98" s="174" t="s">
        <v>338</v>
      </c>
      <c r="X98" s="175">
        <v>1724768</v>
      </c>
      <c r="Y98" s="176">
        <v>0</v>
      </c>
      <c r="Z98" s="176">
        <v>0</v>
      </c>
      <c r="AA98" s="175">
        <v>54297</v>
      </c>
      <c r="AB98" s="175">
        <v>398638</v>
      </c>
      <c r="AC98" s="175">
        <v>50630</v>
      </c>
      <c r="AD98" s="175">
        <v>12665</v>
      </c>
      <c r="AE98" s="177"/>
      <c r="AF98" s="177"/>
      <c r="AG98" s="175">
        <v>3800</v>
      </c>
      <c r="AH98" s="176">
        <v>0</v>
      </c>
      <c r="AI98" s="176">
        <v>0</v>
      </c>
      <c r="AJ98" s="178">
        <v>2244798</v>
      </c>
      <c r="AK98" s="175">
        <v>353116</v>
      </c>
      <c r="AL98" s="175">
        <v>10170</v>
      </c>
      <c r="AM98" s="175">
        <v>20725</v>
      </c>
      <c r="AN98" s="175">
        <v>36378</v>
      </c>
      <c r="AO98" s="175">
        <v>13485</v>
      </c>
      <c r="AP98" s="175">
        <v>26770</v>
      </c>
      <c r="AQ98" s="179"/>
      <c r="AR98" s="176">
        <v>0</v>
      </c>
      <c r="AS98" s="176">
        <v>0</v>
      </c>
      <c r="AT98" s="175">
        <v>2705442</v>
      </c>
    </row>
    <row r="99" spans="23:46" ht="12.75" thickBot="1">
      <c r="W99" s="174" t="s">
        <v>339</v>
      </c>
      <c r="X99" s="175">
        <v>1144297</v>
      </c>
      <c r="Y99" s="176">
        <v>0</v>
      </c>
      <c r="Z99" s="176">
        <v>0</v>
      </c>
      <c r="AA99" s="175">
        <v>12066</v>
      </c>
      <c r="AB99" s="175">
        <v>280124</v>
      </c>
      <c r="AC99" s="175">
        <v>50630</v>
      </c>
      <c r="AD99" s="175">
        <v>8755</v>
      </c>
      <c r="AE99" s="177"/>
      <c r="AF99" s="175">
        <v>3000</v>
      </c>
      <c r="AG99" s="175">
        <v>3900</v>
      </c>
      <c r="AH99" s="176">
        <v>0</v>
      </c>
      <c r="AI99" s="176">
        <v>0</v>
      </c>
      <c r="AJ99" s="178">
        <v>1502772</v>
      </c>
      <c r="AK99" s="175">
        <v>278332</v>
      </c>
      <c r="AL99" s="175">
        <v>1695</v>
      </c>
      <c r="AM99" s="175">
        <v>13750</v>
      </c>
      <c r="AN99" s="175">
        <v>25098</v>
      </c>
      <c r="AO99" s="175">
        <v>8961</v>
      </c>
      <c r="AP99" s="175">
        <v>18400</v>
      </c>
      <c r="AQ99" s="179"/>
      <c r="AR99" s="176">
        <v>0</v>
      </c>
      <c r="AS99" s="176">
        <v>0</v>
      </c>
      <c r="AT99" s="175">
        <v>1849008</v>
      </c>
    </row>
    <row r="100" spans="23:46" ht="12.75" thickBot="1">
      <c r="W100" s="174" t="s">
        <v>340</v>
      </c>
      <c r="X100" s="175">
        <v>2045171</v>
      </c>
      <c r="Y100" s="176">
        <v>0</v>
      </c>
      <c r="Z100" s="176">
        <v>0</v>
      </c>
      <c r="AA100" s="175">
        <v>18099</v>
      </c>
      <c r="AB100" s="175">
        <v>484830</v>
      </c>
      <c r="AC100" s="175">
        <v>50630</v>
      </c>
      <c r="AD100" s="175">
        <v>13090</v>
      </c>
      <c r="AE100" s="177"/>
      <c r="AF100" s="177"/>
      <c r="AG100" s="175">
        <v>2300</v>
      </c>
      <c r="AH100" s="176">
        <v>0</v>
      </c>
      <c r="AI100" s="176">
        <v>0</v>
      </c>
      <c r="AJ100" s="178">
        <v>2614120</v>
      </c>
      <c r="AK100" s="175">
        <v>367431</v>
      </c>
      <c r="AL100" s="176">
        <v>0</v>
      </c>
      <c r="AM100" s="175">
        <v>24575</v>
      </c>
      <c r="AN100" s="175">
        <v>44838</v>
      </c>
      <c r="AO100" s="175">
        <v>13485</v>
      </c>
      <c r="AP100" s="175">
        <v>31390</v>
      </c>
      <c r="AQ100" s="179"/>
      <c r="AR100" s="176">
        <v>0</v>
      </c>
      <c r="AS100" s="176">
        <v>0</v>
      </c>
      <c r="AT100" s="175">
        <v>3095839</v>
      </c>
    </row>
    <row r="101" spans="23:46" ht="12.75" thickBot="1">
      <c r="W101" s="174" t="s">
        <v>341</v>
      </c>
      <c r="X101" s="175">
        <v>1868325</v>
      </c>
      <c r="Y101" s="176">
        <v>0</v>
      </c>
      <c r="Z101" s="176">
        <v>0</v>
      </c>
      <c r="AA101" s="176">
        <v>0</v>
      </c>
      <c r="AB101" s="175">
        <v>398638</v>
      </c>
      <c r="AC101" s="175">
        <v>50630</v>
      </c>
      <c r="AD101" s="175">
        <v>20400</v>
      </c>
      <c r="AE101" s="177"/>
      <c r="AF101" s="175">
        <v>3000</v>
      </c>
      <c r="AG101" s="175">
        <v>5400</v>
      </c>
      <c r="AH101" s="176">
        <v>0</v>
      </c>
      <c r="AI101" s="176">
        <v>0</v>
      </c>
      <c r="AJ101" s="178">
        <v>2346393</v>
      </c>
      <c r="AK101" s="175">
        <v>424085</v>
      </c>
      <c r="AL101" s="176">
        <v>0</v>
      </c>
      <c r="AM101" s="175">
        <v>22450</v>
      </c>
      <c r="AN101" s="175">
        <v>34686</v>
      </c>
      <c r="AO101" s="175">
        <v>23055</v>
      </c>
      <c r="AP101" s="175">
        <v>28840</v>
      </c>
      <c r="AQ101" s="179"/>
      <c r="AR101" s="176">
        <v>0</v>
      </c>
      <c r="AS101" s="176">
        <v>0</v>
      </c>
      <c r="AT101" s="175">
        <v>2879509</v>
      </c>
    </row>
    <row r="102" spans="23:46" ht="12.75" thickBot="1">
      <c r="W102" s="174" t="s">
        <v>342</v>
      </c>
      <c r="X102" s="175">
        <v>565907</v>
      </c>
      <c r="Y102" s="176">
        <v>0</v>
      </c>
      <c r="Z102" s="176">
        <v>0</v>
      </c>
      <c r="AA102" s="176">
        <v>0</v>
      </c>
      <c r="AB102" s="175">
        <v>129288</v>
      </c>
      <c r="AC102" s="175">
        <v>50630</v>
      </c>
      <c r="AD102" s="176">
        <v>0</v>
      </c>
      <c r="AE102" s="175">
        <v>6600</v>
      </c>
      <c r="AF102" s="177"/>
      <c r="AG102" s="175">
        <v>2000</v>
      </c>
      <c r="AH102" s="176">
        <v>0</v>
      </c>
      <c r="AI102" s="176">
        <v>0</v>
      </c>
      <c r="AJ102" s="178">
        <v>754425</v>
      </c>
      <c r="AK102" s="175">
        <v>123095</v>
      </c>
      <c r="AL102" s="176">
        <v>0</v>
      </c>
      <c r="AM102" s="175">
        <v>6800</v>
      </c>
      <c r="AN102" s="175">
        <v>12032</v>
      </c>
      <c r="AO102" s="176">
        <v>0</v>
      </c>
      <c r="AP102" s="175">
        <v>10060</v>
      </c>
      <c r="AQ102" s="179"/>
      <c r="AR102" s="176">
        <v>0</v>
      </c>
      <c r="AS102" s="176">
        <v>0</v>
      </c>
      <c r="AT102" s="175">
        <v>906412</v>
      </c>
    </row>
    <row r="103" spans="23:46" ht="12.75" thickBot="1">
      <c r="W103" s="174" t="s">
        <v>343</v>
      </c>
      <c r="X103" s="175">
        <v>2099265</v>
      </c>
      <c r="Y103" s="176">
        <v>0</v>
      </c>
      <c r="Z103" s="176">
        <v>0</v>
      </c>
      <c r="AA103" s="176">
        <v>0</v>
      </c>
      <c r="AB103" s="175">
        <v>452508</v>
      </c>
      <c r="AC103" s="175">
        <v>50630</v>
      </c>
      <c r="AD103" s="175">
        <v>28135</v>
      </c>
      <c r="AE103" s="177"/>
      <c r="AF103" s="177"/>
      <c r="AG103" s="175">
        <v>2700</v>
      </c>
      <c r="AH103" s="176">
        <v>0</v>
      </c>
      <c r="AI103" s="176">
        <v>0</v>
      </c>
      <c r="AJ103" s="178">
        <v>2633238</v>
      </c>
      <c r="AK103" s="175">
        <v>329317</v>
      </c>
      <c r="AL103" s="176">
        <v>0</v>
      </c>
      <c r="AM103" s="175">
        <v>25225</v>
      </c>
      <c r="AN103" s="175">
        <v>36284</v>
      </c>
      <c r="AO103" s="175">
        <v>28797</v>
      </c>
      <c r="AP103" s="175">
        <v>32170</v>
      </c>
      <c r="AQ103" s="179"/>
      <c r="AR103" s="176">
        <v>0</v>
      </c>
      <c r="AS103" s="176">
        <v>0</v>
      </c>
      <c r="AT103" s="175">
        <v>3085031</v>
      </c>
    </row>
    <row r="104" spans="23:46" ht="12.75" thickBot="1">
      <c r="W104" s="174" t="s">
        <v>123</v>
      </c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</row>
    <row r="105" spans="23:46" ht="12.75" thickBot="1">
      <c r="W105" s="174" t="s">
        <v>344</v>
      </c>
      <c r="X105" s="175">
        <v>1396042</v>
      </c>
      <c r="Y105" s="175">
        <v>48522</v>
      </c>
      <c r="Z105" s="176">
        <v>0</v>
      </c>
      <c r="AA105" s="176">
        <v>0</v>
      </c>
      <c r="AB105" s="175">
        <v>323220</v>
      </c>
      <c r="AC105" s="175">
        <v>50630</v>
      </c>
      <c r="AD105" s="175">
        <v>5015</v>
      </c>
      <c r="AE105" s="177"/>
      <c r="AF105" s="175">
        <v>3000</v>
      </c>
      <c r="AG105" s="175">
        <v>1800</v>
      </c>
      <c r="AH105" s="176">
        <v>0</v>
      </c>
      <c r="AI105" s="176">
        <v>0</v>
      </c>
      <c r="AJ105" s="178">
        <v>1828229</v>
      </c>
      <c r="AK105" s="175">
        <v>400500</v>
      </c>
      <c r="AL105" s="176">
        <v>0</v>
      </c>
      <c r="AM105" s="175">
        <v>17075</v>
      </c>
      <c r="AN105" s="175">
        <v>38822</v>
      </c>
      <c r="AO105" s="175">
        <v>5133</v>
      </c>
      <c r="AP105" s="175">
        <v>22390</v>
      </c>
      <c r="AQ105" s="179"/>
      <c r="AR105" s="176">
        <v>0</v>
      </c>
      <c r="AS105" s="176">
        <v>0</v>
      </c>
      <c r="AT105" s="175">
        <v>2312149</v>
      </c>
    </row>
    <row r="106" spans="23:46" ht="12.75" thickBot="1">
      <c r="W106" s="174" t="s">
        <v>345</v>
      </c>
      <c r="X106" s="175">
        <v>1348190</v>
      </c>
      <c r="Y106" s="176">
        <v>0</v>
      </c>
      <c r="Z106" s="176">
        <v>0</v>
      </c>
      <c r="AA106" s="176">
        <v>0</v>
      </c>
      <c r="AB106" s="175">
        <v>312446</v>
      </c>
      <c r="AC106" s="175">
        <v>50630</v>
      </c>
      <c r="AD106" s="175">
        <v>7225</v>
      </c>
      <c r="AE106" s="177"/>
      <c r="AF106" s="175">
        <v>3000</v>
      </c>
      <c r="AG106" s="175">
        <v>2700</v>
      </c>
      <c r="AH106" s="176">
        <v>0</v>
      </c>
      <c r="AI106" s="176">
        <v>0</v>
      </c>
      <c r="AJ106" s="178">
        <v>1724191</v>
      </c>
      <c r="AK106" s="175">
        <v>299760</v>
      </c>
      <c r="AL106" s="176">
        <v>0</v>
      </c>
      <c r="AM106" s="175">
        <v>16200</v>
      </c>
      <c r="AN106" s="175">
        <v>30362</v>
      </c>
      <c r="AO106" s="175">
        <v>7395</v>
      </c>
      <c r="AP106" s="175">
        <v>21340</v>
      </c>
      <c r="AQ106" s="179"/>
      <c r="AR106" s="176">
        <v>0</v>
      </c>
      <c r="AS106" s="176">
        <v>0</v>
      </c>
      <c r="AT106" s="175">
        <v>2099248</v>
      </c>
    </row>
    <row r="107" spans="23:46" ht="12.75" thickBot="1">
      <c r="W107" s="174" t="s">
        <v>346</v>
      </c>
      <c r="X107" s="175">
        <v>2729668</v>
      </c>
      <c r="Y107" s="176">
        <v>0</v>
      </c>
      <c r="Z107" s="176">
        <v>0</v>
      </c>
      <c r="AA107" s="175">
        <v>36198</v>
      </c>
      <c r="AB107" s="175">
        <v>592570</v>
      </c>
      <c r="AC107" s="175">
        <v>50630</v>
      </c>
      <c r="AD107" s="175">
        <v>18360</v>
      </c>
      <c r="AE107" s="177"/>
      <c r="AF107" s="177"/>
      <c r="AG107" s="175">
        <v>3300</v>
      </c>
      <c r="AH107" s="176">
        <v>0</v>
      </c>
      <c r="AI107" s="176">
        <v>0</v>
      </c>
      <c r="AJ107" s="178">
        <v>3430726</v>
      </c>
      <c r="AK107" s="175">
        <v>424602</v>
      </c>
      <c r="AL107" s="176">
        <v>0</v>
      </c>
      <c r="AM107" s="175">
        <v>32800</v>
      </c>
      <c r="AN107" s="175">
        <v>57998</v>
      </c>
      <c r="AO107" s="175">
        <v>18792</v>
      </c>
      <c r="AP107" s="175">
        <v>41260</v>
      </c>
      <c r="AQ107" s="179"/>
      <c r="AR107" s="176">
        <v>0</v>
      </c>
      <c r="AS107" s="176">
        <v>0</v>
      </c>
      <c r="AT107" s="175">
        <v>4006178</v>
      </c>
    </row>
    <row r="108" spans="23:46" ht="12.75" thickBot="1">
      <c r="W108" s="174" t="s">
        <v>347</v>
      </c>
      <c r="X108" s="175">
        <v>470202</v>
      </c>
      <c r="Y108" s="176">
        <v>0</v>
      </c>
      <c r="Z108" s="176">
        <v>0</v>
      </c>
      <c r="AA108" s="176">
        <v>0</v>
      </c>
      <c r="AB108" s="175">
        <v>118514</v>
      </c>
      <c r="AC108" s="175">
        <v>50630</v>
      </c>
      <c r="AD108" s="176">
        <v>0</v>
      </c>
      <c r="AE108" s="175">
        <v>12100</v>
      </c>
      <c r="AF108" s="175">
        <v>3000</v>
      </c>
      <c r="AG108" s="176">
        <v>0</v>
      </c>
      <c r="AH108" s="176">
        <v>0</v>
      </c>
      <c r="AI108" s="176">
        <v>0</v>
      </c>
      <c r="AJ108" s="178">
        <v>654446</v>
      </c>
      <c r="AK108" s="175">
        <v>233212</v>
      </c>
      <c r="AL108" s="176">
        <v>0</v>
      </c>
      <c r="AM108" s="175">
        <v>5650</v>
      </c>
      <c r="AN108" s="175">
        <v>16074</v>
      </c>
      <c r="AO108" s="176">
        <v>0</v>
      </c>
      <c r="AP108" s="175">
        <v>8680</v>
      </c>
      <c r="AQ108" s="179"/>
      <c r="AR108" s="176">
        <v>0</v>
      </c>
      <c r="AS108" s="176">
        <v>0</v>
      </c>
      <c r="AT108" s="175">
        <v>918062</v>
      </c>
    </row>
    <row r="109" spans="23:46" ht="12.75" thickBot="1">
      <c r="W109" s="174" t="s">
        <v>348</v>
      </c>
      <c r="X109" s="175">
        <v>1670674</v>
      </c>
      <c r="Y109" s="176">
        <v>0</v>
      </c>
      <c r="Z109" s="176">
        <v>0</v>
      </c>
      <c r="AA109" s="175">
        <v>6033</v>
      </c>
      <c r="AB109" s="175">
        <v>366316</v>
      </c>
      <c r="AC109" s="175">
        <v>50630</v>
      </c>
      <c r="AD109" s="175">
        <v>11645</v>
      </c>
      <c r="AE109" s="177"/>
      <c r="AF109" s="175">
        <v>3000</v>
      </c>
      <c r="AG109" s="175">
        <v>1200</v>
      </c>
      <c r="AH109" s="176">
        <v>0</v>
      </c>
      <c r="AI109" s="176">
        <v>0</v>
      </c>
      <c r="AJ109" s="178">
        <v>2109498</v>
      </c>
      <c r="AK109" s="175">
        <v>355897</v>
      </c>
      <c r="AL109" s="176">
        <v>0</v>
      </c>
      <c r="AM109" s="175">
        <v>20075</v>
      </c>
      <c r="AN109" s="175">
        <v>35062</v>
      </c>
      <c r="AO109" s="175">
        <v>12006</v>
      </c>
      <c r="AP109" s="175">
        <v>25990</v>
      </c>
      <c r="AQ109" s="179"/>
      <c r="AR109" s="176">
        <v>0</v>
      </c>
      <c r="AS109" s="176">
        <v>0</v>
      </c>
      <c r="AT109" s="175">
        <v>2558528</v>
      </c>
    </row>
    <row r="110" spans="23:46" ht="12.75" thickBot="1">
      <c r="W110" s="174" t="s">
        <v>349</v>
      </c>
      <c r="X110" s="175">
        <v>3010541</v>
      </c>
      <c r="Y110" s="176">
        <v>0</v>
      </c>
      <c r="Z110" s="176">
        <v>0</v>
      </c>
      <c r="AA110" s="176">
        <v>0</v>
      </c>
      <c r="AB110" s="175">
        <v>603344</v>
      </c>
      <c r="AC110" s="175">
        <v>50630</v>
      </c>
      <c r="AD110" s="175">
        <v>15130</v>
      </c>
      <c r="AE110" s="177"/>
      <c r="AF110" s="177"/>
      <c r="AG110" s="175">
        <v>1300</v>
      </c>
      <c r="AH110" s="176">
        <v>0</v>
      </c>
      <c r="AI110" s="176">
        <v>0</v>
      </c>
      <c r="AJ110" s="178">
        <v>3680945</v>
      </c>
      <c r="AK110" s="175">
        <v>241038</v>
      </c>
      <c r="AL110" s="175">
        <v>5085</v>
      </c>
      <c r="AM110" s="175">
        <v>36175</v>
      </c>
      <c r="AN110" s="175">
        <v>59314</v>
      </c>
      <c r="AO110" s="175">
        <v>15486</v>
      </c>
      <c r="AP110" s="175">
        <v>45310</v>
      </c>
      <c r="AQ110" s="179"/>
      <c r="AR110" s="176">
        <v>0</v>
      </c>
      <c r="AS110" s="176">
        <v>0</v>
      </c>
      <c r="AT110" s="175">
        <v>4083353</v>
      </c>
    </row>
    <row r="111" spans="23:46" ht="12.75" thickBot="1">
      <c r="W111" s="174" t="s">
        <v>350</v>
      </c>
      <c r="X111" s="175">
        <v>1706043</v>
      </c>
      <c r="Y111" s="176">
        <v>0</v>
      </c>
      <c r="Z111" s="176">
        <v>0</v>
      </c>
      <c r="AA111" s="175">
        <v>6033</v>
      </c>
      <c r="AB111" s="175">
        <v>355542</v>
      </c>
      <c r="AC111" s="175">
        <v>50630</v>
      </c>
      <c r="AD111" s="175">
        <v>13090</v>
      </c>
      <c r="AE111" s="177"/>
      <c r="AF111" s="175">
        <v>3000</v>
      </c>
      <c r="AG111" s="175">
        <v>1200</v>
      </c>
      <c r="AH111" s="176">
        <v>0</v>
      </c>
      <c r="AI111" s="176">
        <v>0</v>
      </c>
      <c r="AJ111" s="178">
        <v>2135538</v>
      </c>
      <c r="AK111" s="175">
        <v>353526</v>
      </c>
      <c r="AL111" s="176">
        <v>0</v>
      </c>
      <c r="AM111" s="175">
        <v>20500</v>
      </c>
      <c r="AN111" s="175">
        <v>35720</v>
      </c>
      <c r="AO111" s="175">
        <v>13398</v>
      </c>
      <c r="AP111" s="175">
        <v>26500</v>
      </c>
      <c r="AQ111" s="176"/>
      <c r="AR111" s="176">
        <v>0</v>
      </c>
      <c r="AS111" s="176">
        <v>0</v>
      </c>
      <c r="AT111" s="175">
        <v>2585182</v>
      </c>
    </row>
    <row r="112" spans="23:46" ht="12.75" thickBot="1">
      <c r="W112" s="174" t="s">
        <v>351</v>
      </c>
      <c r="X112" s="175">
        <v>940404</v>
      </c>
      <c r="Y112" s="176">
        <v>0</v>
      </c>
      <c r="Z112" s="176">
        <v>0</v>
      </c>
      <c r="AA112" s="175">
        <v>24132</v>
      </c>
      <c r="AB112" s="175">
        <v>226254</v>
      </c>
      <c r="AC112" s="175">
        <v>50630</v>
      </c>
      <c r="AD112" s="175">
        <v>6290</v>
      </c>
      <c r="AE112" s="177"/>
      <c r="AF112" s="175">
        <v>3000</v>
      </c>
      <c r="AG112" s="175">
        <v>1900</v>
      </c>
      <c r="AH112" s="176">
        <v>0</v>
      </c>
      <c r="AI112" s="176">
        <v>0</v>
      </c>
      <c r="AJ112" s="178">
        <v>1252610</v>
      </c>
      <c r="AK112" s="175">
        <v>311294</v>
      </c>
      <c r="AL112" s="176">
        <v>0</v>
      </c>
      <c r="AM112" s="175">
        <v>11300</v>
      </c>
      <c r="AN112" s="175">
        <v>29046</v>
      </c>
      <c r="AO112" s="175">
        <v>8352</v>
      </c>
      <c r="AP112" s="175">
        <v>15460</v>
      </c>
      <c r="AQ112" s="179"/>
      <c r="AR112" s="176">
        <v>0</v>
      </c>
      <c r="AS112" s="176">
        <v>0</v>
      </c>
      <c r="AT112" s="175">
        <v>1628062</v>
      </c>
    </row>
    <row r="113" spans="23:46" ht="12.75" thickBot="1">
      <c r="W113" s="174" t="s">
        <v>352</v>
      </c>
      <c r="X113" s="175">
        <v>1924500</v>
      </c>
      <c r="Y113" s="175">
        <v>881479</v>
      </c>
      <c r="Z113" s="176">
        <v>0</v>
      </c>
      <c r="AA113" s="176">
        <v>0</v>
      </c>
      <c r="AB113" s="175">
        <v>571022</v>
      </c>
      <c r="AC113" s="175">
        <v>50630</v>
      </c>
      <c r="AD113" s="175">
        <v>18530</v>
      </c>
      <c r="AE113" s="177"/>
      <c r="AF113" s="177"/>
      <c r="AG113" s="175">
        <v>3400</v>
      </c>
      <c r="AH113" s="176">
        <v>0</v>
      </c>
      <c r="AI113" s="176">
        <v>0</v>
      </c>
      <c r="AJ113" s="178">
        <v>3449560</v>
      </c>
      <c r="AK113" s="175">
        <v>340958</v>
      </c>
      <c r="AL113" s="176">
        <v>0</v>
      </c>
      <c r="AM113" s="175">
        <v>28575</v>
      </c>
      <c r="AN113" s="175">
        <v>47188</v>
      </c>
      <c r="AO113" s="175">
        <v>18966</v>
      </c>
      <c r="AP113" s="175">
        <v>36190</v>
      </c>
      <c r="AQ113" s="176"/>
      <c r="AR113" s="175">
        <v>135675</v>
      </c>
      <c r="AS113" s="176">
        <v>0</v>
      </c>
      <c r="AT113" s="175">
        <v>4057112</v>
      </c>
    </row>
    <row r="114" spans="23:46" ht="12.75" thickBot="1">
      <c r="W114" s="174" t="s">
        <v>353</v>
      </c>
      <c r="X114" s="175">
        <v>1899533</v>
      </c>
      <c r="Y114" s="176">
        <v>0</v>
      </c>
      <c r="Z114" s="176">
        <v>0</v>
      </c>
      <c r="AA114" s="176">
        <v>0</v>
      </c>
      <c r="AB114" s="175">
        <v>387864</v>
      </c>
      <c r="AC114" s="175">
        <v>50630</v>
      </c>
      <c r="AD114" s="176">
        <v>0</v>
      </c>
      <c r="AE114" s="177"/>
      <c r="AF114" s="175">
        <v>3000</v>
      </c>
      <c r="AG114" s="176">
        <v>0</v>
      </c>
      <c r="AH114" s="176">
        <v>0</v>
      </c>
      <c r="AI114" s="176">
        <v>0</v>
      </c>
      <c r="AJ114" s="178">
        <v>2341027</v>
      </c>
      <c r="AK114" s="175">
        <v>563866</v>
      </c>
      <c r="AL114" s="176">
        <v>0</v>
      </c>
      <c r="AM114" s="175">
        <v>22825</v>
      </c>
      <c r="AN114" s="175">
        <v>52358</v>
      </c>
      <c r="AO114" s="176">
        <v>0</v>
      </c>
      <c r="AP114" s="175">
        <v>29290</v>
      </c>
      <c r="AQ114" s="179"/>
      <c r="AR114" s="176">
        <v>0</v>
      </c>
      <c r="AS114" s="176">
        <v>0</v>
      </c>
      <c r="AT114" s="175">
        <v>3009366</v>
      </c>
    </row>
    <row r="115" spans="23:46" ht="12.75" thickBot="1">
      <c r="W115" s="174" t="s">
        <v>143</v>
      </c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</row>
    <row r="116" spans="23:46" ht="12.75" thickBot="1">
      <c r="W116" s="174" t="s">
        <v>354</v>
      </c>
      <c r="X116" s="175">
        <v>1025706</v>
      </c>
      <c r="Y116" s="176">
        <v>0</v>
      </c>
      <c r="Z116" s="176">
        <v>0</v>
      </c>
      <c r="AA116" s="176">
        <v>0</v>
      </c>
      <c r="AB116" s="175">
        <v>247802</v>
      </c>
      <c r="AC116" s="175">
        <v>50630</v>
      </c>
      <c r="AD116" s="175">
        <v>13005</v>
      </c>
      <c r="AE116" s="177"/>
      <c r="AF116" s="175">
        <v>3000</v>
      </c>
      <c r="AG116" s="175">
        <v>3400</v>
      </c>
      <c r="AH116" s="176">
        <v>0</v>
      </c>
      <c r="AI116" s="176">
        <v>0</v>
      </c>
      <c r="AJ116" s="178">
        <v>1343543</v>
      </c>
      <c r="AK116" s="175">
        <v>175114</v>
      </c>
      <c r="AL116" s="175">
        <v>3390</v>
      </c>
      <c r="AM116" s="175">
        <v>12325</v>
      </c>
      <c r="AN116" s="175">
        <v>20116</v>
      </c>
      <c r="AO116" s="175">
        <v>13311</v>
      </c>
      <c r="AP116" s="175">
        <v>16690</v>
      </c>
      <c r="AQ116" s="179"/>
      <c r="AR116" s="176">
        <v>0</v>
      </c>
      <c r="AS116" s="176">
        <v>0</v>
      </c>
      <c r="AT116" s="175">
        <v>1584489</v>
      </c>
    </row>
    <row r="117" spans="23:46" ht="12.75" thickBot="1">
      <c r="W117" s="174" t="s">
        <v>355</v>
      </c>
      <c r="X117" s="175">
        <v>944565</v>
      </c>
      <c r="Y117" s="176">
        <v>0</v>
      </c>
      <c r="Z117" s="176">
        <v>0</v>
      </c>
      <c r="AA117" s="175">
        <v>6033</v>
      </c>
      <c r="AB117" s="175">
        <v>237028</v>
      </c>
      <c r="AC117" s="175">
        <v>50630</v>
      </c>
      <c r="AD117" s="176">
        <v>0</v>
      </c>
      <c r="AE117" s="177"/>
      <c r="AF117" s="175">
        <v>3000</v>
      </c>
      <c r="AG117" s="175">
        <v>3100</v>
      </c>
      <c r="AH117" s="176">
        <v>0</v>
      </c>
      <c r="AI117" s="176">
        <v>0</v>
      </c>
      <c r="AJ117" s="178">
        <v>1244356</v>
      </c>
      <c r="AK117" s="175">
        <v>250825</v>
      </c>
      <c r="AL117" s="175">
        <v>1695</v>
      </c>
      <c r="AM117" s="175">
        <v>11350</v>
      </c>
      <c r="AN117" s="175">
        <v>23406</v>
      </c>
      <c r="AO117" s="176">
        <v>0</v>
      </c>
      <c r="AP117" s="175">
        <v>15520</v>
      </c>
      <c r="AQ117" s="179"/>
      <c r="AR117" s="176">
        <v>0</v>
      </c>
      <c r="AS117" s="176">
        <v>960</v>
      </c>
      <c r="AT117" s="175">
        <v>1548112</v>
      </c>
    </row>
    <row r="118" spans="23:46" ht="12.75" thickBot="1">
      <c r="W118" s="174" t="s">
        <v>356</v>
      </c>
      <c r="X118" s="175">
        <v>2542420</v>
      </c>
      <c r="Y118" s="176">
        <v>0</v>
      </c>
      <c r="Z118" s="176">
        <v>0</v>
      </c>
      <c r="AA118" s="175">
        <v>6033</v>
      </c>
      <c r="AB118" s="175">
        <v>581796</v>
      </c>
      <c r="AC118" s="175">
        <v>50630</v>
      </c>
      <c r="AD118" s="175">
        <v>23935</v>
      </c>
      <c r="AE118" s="177"/>
      <c r="AF118" s="177"/>
      <c r="AG118" s="175">
        <v>1000</v>
      </c>
      <c r="AH118" s="176">
        <v>0</v>
      </c>
      <c r="AI118" s="176">
        <v>0</v>
      </c>
      <c r="AJ118" s="178">
        <v>3205814</v>
      </c>
      <c r="AK118" s="175">
        <v>436243</v>
      </c>
      <c r="AL118" s="175">
        <v>1695</v>
      </c>
      <c r="AM118" s="175">
        <v>30550</v>
      </c>
      <c r="AN118" s="175">
        <v>47188</v>
      </c>
      <c r="AO118" s="175">
        <v>25230</v>
      </c>
      <c r="AP118" s="175">
        <v>38560</v>
      </c>
      <c r="AQ118" s="179"/>
      <c r="AR118" s="176">
        <v>0</v>
      </c>
      <c r="AS118" s="176">
        <v>0</v>
      </c>
      <c r="AT118" s="175">
        <v>3785280</v>
      </c>
    </row>
    <row r="119" spans="23:46" ht="12.75" thickBot="1">
      <c r="W119" s="174" t="s">
        <v>357</v>
      </c>
      <c r="X119" s="175">
        <v>651209</v>
      </c>
      <c r="Y119" s="176">
        <v>0</v>
      </c>
      <c r="Z119" s="176">
        <v>0</v>
      </c>
      <c r="AA119" s="175">
        <v>12066</v>
      </c>
      <c r="AB119" s="175">
        <v>172384</v>
      </c>
      <c r="AC119" s="175">
        <v>50630</v>
      </c>
      <c r="AD119" s="176">
        <v>0</v>
      </c>
      <c r="AE119" s="177"/>
      <c r="AF119" s="175">
        <v>3000</v>
      </c>
      <c r="AG119" s="175">
        <v>2600</v>
      </c>
      <c r="AH119" s="176">
        <v>0</v>
      </c>
      <c r="AI119" s="176">
        <v>0</v>
      </c>
      <c r="AJ119" s="178">
        <v>891889</v>
      </c>
      <c r="AK119" s="175">
        <v>328087</v>
      </c>
      <c r="AL119" s="175">
        <v>3390</v>
      </c>
      <c r="AM119" s="175">
        <v>7825</v>
      </c>
      <c r="AN119" s="175">
        <v>17578</v>
      </c>
      <c r="AO119" s="176">
        <v>0</v>
      </c>
      <c r="AP119" s="175">
        <v>11290</v>
      </c>
      <c r="AQ119" s="179"/>
      <c r="AR119" s="176">
        <v>0</v>
      </c>
      <c r="AS119" s="176">
        <v>0</v>
      </c>
      <c r="AT119" s="175">
        <v>1260059</v>
      </c>
    </row>
    <row r="120" spans="23:46" ht="12.75" thickBot="1">
      <c r="W120" s="174" t="s">
        <v>358</v>
      </c>
      <c r="X120" s="175">
        <v>480605</v>
      </c>
      <c r="Y120" s="176">
        <v>0</v>
      </c>
      <c r="Z120" s="176">
        <v>0</v>
      </c>
      <c r="AA120" s="176">
        <v>0</v>
      </c>
      <c r="AB120" s="175">
        <v>107740</v>
      </c>
      <c r="AC120" s="175">
        <v>50630</v>
      </c>
      <c r="AD120" s="176">
        <v>0</v>
      </c>
      <c r="AE120" s="177"/>
      <c r="AF120" s="175">
        <v>3000</v>
      </c>
      <c r="AG120" s="176">
        <v>0</v>
      </c>
      <c r="AH120" s="176">
        <v>0</v>
      </c>
      <c r="AI120" s="176">
        <v>0</v>
      </c>
      <c r="AJ120" s="178">
        <v>641975</v>
      </c>
      <c r="AK120" s="175">
        <v>237847</v>
      </c>
      <c r="AL120" s="176">
        <v>0</v>
      </c>
      <c r="AM120" s="175">
        <v>5775</v>
      </c>
      <c r="AN120" s="175">
        <v>21714</v>
      </c>
      <c r="AO120" s="176">
        <v>0</v>
      </c>
      <c r="AP120" s="175">
        <v>8830</v>
      </c>
      <c r="AQ120" s="179"/>
      <c r="AR120" s="176">
        <v>0</v>
      </c>
      <c r="AS120" s="176">
        <v>0</v>
      </c>
      <c r="AT120" s="175">
        <v>916141</v>
      </c>
    </row>
    <row r="121" spans="23:46" ht="12.75" thickBot="1">
      <c r="W121" s="174" t="s">
        <v>359</v>
      </c>
      <c r="X121" s="175">
        <v>1959869</v>
      </c>
      <c r="Y121" s="176">
        <v>0</v>
      </c>
      <c r="Z121" s="176">
        <v>0</v>
      </c>
      <c r="AA121" s="175">
        <v>36198</v>
      </c>
      <c r="AB121" s="175">
        <v>452508</v>
      </c>
      <c r="AC121" s="175">
        <v>50630</v>
      </c>
      <c r="AD121" s="175">
        <v>17680</v>
      </c>
      <c r="AE121" s="177"/>
      <c r="AF121" s="175">
        <v>3000</v>
      </c>
      <c r="AG121" s="175">
        <v>2300</v>
      </c>
      <c r="AH121" s="176">
        <v>0</v>
      </c>
      <c r="AI121" s="176">
        <v>0</v>
      </c>
      <c r="AJ121" s="178">
        <v>2522185</v>
      </c>
      <c r="AK121" s="175">
        <v>413585</v>
      </c>
      <c r="AL121" s="176">
        <v>0</v>
      </c>
      <c r="AM121" s="175">
        <v>23550</v>
      </c>
      <c r="AN121" s="175">
        <v>43710</v>
      </c>
      <c r="AO121" s="175">
        <v>18183</v>
      </c>
      <c r="AP121" s="175">
        <v>30160</v>
      </c>
      <c r="AQ121" s="179"/>
      <c r="AR121" s="176">
        <v>0</v>
      </c>
      <c r="AS121" s="176">
        <v>735</v>
      </c>
      <c r="AT121" s="175">
        <v>3052108</v>
      </c>
    </row>
    <row r="122" spans="23:46" ht="12.75" thickBot="1">
      <c r="W122" s="174" t="s">
        <v>360</v>
      </c>
      <c r="X122" s="175">
        <v>667853</v>
      </c>
      <c r="Y122" s="176">
        <v>0</v>
      </c>
      <c r="Z122" s="176">
        <v>0</v>
      </c>
      <c r="AA122" s="176">
        <v>0</v>
      </c>
      <c r="AB122" s="175">
        <v>161610</v>
      </c>
      <c r="AC122" s="175">
        <v>50630</v>
      </c>
      <c r="AD122" s="176">
        <v>0</v>
      </c>
      <c r="AE122" s="177"/>
      <c r="AF122" s="177"/>
      <c r="AG122" s="175">
        <v>2100</v>
      </c>
      <c r="AH122" s="176">
        <v>0</v>
      </c>
      <c r="AI122" s="176">
        <v>0</v>
      </c>
      <c r="AJ122" s="178">
        <v>882193</v>
      </c>
      <c r="AK122" s="175">
        <v>231358</v>
      </c>
      <c r="AL122" s="176">
        <v>0</v>
      </c>
      <c r="AM122" s="175">
        <v>8025</v>
      </c>
      <c r="AN122" s="175">
        <v>16356</v>
      </c>
      <c r="AO122" s="176">
        <v>0</v>
      </c>
      <c r="AP122" s="175">
        <v>11530</v>
      </c>
      <c r="AQ122" s="179"/>
      <c r="AR122" s="176">
        <v>0</v>
      </c>
      <c r="AS122" s="176">
        <v>0</v>
      </c>
      <c r="AT122" s="175">
        <v>1149462</v>
      </c>
    </row>
    <row r="123" spans="23:46" ht="12.75" thickBot="1">
      <c r="W123" s="174" t="s">
        <v>361</v>
      </c>
      <c r="X123" s="175">
        <v>208054</v>
      </c>
      <c r="Y123" s="176">
        <v>0</v>
      </c>
      <c r="Z123" s="176">
        <v>0</v>
      </c>
      <c r="AA123" s="176">
        <v>0</v>
      </c>
      <c r="AB123" s="175">
        <v>75418</v>
      </c>
      <c r="AC123" s="175">
        <v>50630</v>
      </c>
      <c r="AD123" s="176">
        <v>0</v>
      </c>
      <c r="AE123" s="177"/>
      <c r="AF123" s="175">
        <v>3000</v>
      </c>
      <c r="AG123" s="176">
        <v>0</v>
      </c>
      <c r="AH123" s="175">
        <v>16559</v>
      </c>
      <c r="AI123" s="176">
        <v>0</v>
      </c>
      <c r="AJ123" s="178">
        <v>353661</v>
      </c>
      <c r="AK123" s="175">
        <v>72930</v>
      </c>
      <c r="AL123" s="176">
        <v>0</v>
      </c>
      <c r="AM123" s="175">
        <v>2500</v>
      </c>
      <c r="AN123" s="175">
        <v>5640</v>
      </c>
      <c r="AO123" s="176">
        <v>0</v>
      </c>
      <c r="AP123" s="175">
        <v>4900</v>
      </c>
      <c r="AQ123" s="179"/>
      <c r="AR123" s="176">
        <v>0</v>
      </c>
      <c r="AS123" s="176">
        <v>0</v>
      </c>
      <c r="AT123" s="175">
        <v>439631</v>
      </c>
    </row>
    <row r="124" spans="23:46" ht="12.75" thickBot="1">
      <c r="W124" s="174" t="s">
        <v>156</v>
      </c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 s="176"/>
      <c r="AM124" s="176"/>
      <c r="AN124" s="176"/>
      <c r="AO124" s="176"/>
      <c r="AP124" s="176"/>
      <c r="AQ124" s="176"/>
      <c r="AR124" s="176"/>
      <c r="AS124" s="176"/>
      <c r="AT124" s="176"/>
    </row>
    <row r="125" spans="23:46" ht="12.75" thickBot="1">
      <c r="W125" s="174" t="s">
        <v>362</v>
      </c>
      <c r="X125" s="175">
        <v>178926</v>
      </c>
      <c r="Y125" s="176">
        <v>0</v>
      </c>
      <c r="Z125" s="176">
        <v>0</v>
      </c>
      <c r="AA125" s="176">
        <v>0</v>
      </c>
      <c r="AB125" s="175">
        <v>75418</v>
      </c>
      <c r="AC125" s="175">
        <v>50630</v>
      </c>
      <c r="AD125" s="176">
        <v>0</v>
      </c>
      <c r="AE125" s="175">
        <v>7700</v>
      </c>
      <c r="AF125" s="175">
        <v>3000</v>
      </c>
      <c r="AG125" s="176">
        <v>900</v>
      </c>
      <c r="AH125" s="175">
        <v>22504</v>
      </c>
      <c r="AI125" s="176">
        <v>0</v>
      </c>
      <c r="AJ125" s="178">
        <v>339078</v>
      </c>
      <c r="AK125" s="175">
        <v>66441</v>
      </c>
      <c r="AL125" s="176">
        <v>0</v>
      </c>
      <c r="AM125" s="175">
        <v>2150</v>
      </c>
      <c r="AN125" s="175">
        <v>3854</v>
      </c>
      <c r="AO125" s="176">
        <v>0</v>
      </c>
      <c r="AP125" s="175">
        <v>4480</v>
      </c>
      <c r="AQ125" s="176"/>
      <c r="AR125" s="176">
        <v>0</v>
      </c>
      <c r="AS125" s="176">
        <v>0</v>
      </c>
      <c r="AT125" s="175">
        <v>416003</v>
      </c>
    </row>
    <row r="126" spans="23:46" ht="12.75" thickBot="1">
      <c r="W126" s="174" t="s">
        <v>363</v>
      </c>
      <c r="X126" s="175">
        <v>320403</v>
      </c>
      <c r="Y126" s="176">
        <v>0</v>
      </c>
      <c r="Z126" s="176">
        <v>0</v>
      </c>
      <c r="AA126" s="175">
        <v>12066</v>
      </c>
      <c r="AB126" s="175">
        <v>75418</v>
      </c>
      <c r="AC126" s="175">
        <v>50630</v>
      </c>
      <c r="AD126" s="176">
        <v>0</v>
      </c>
      <c r="AE126" s="175">
        <v>7700</v>
      </c>
      <c r="AF126" s="175">
        <v>3000</v>
      </c>
      <c r="AG126" s="175">
        <v>1000</v>
      </c>
      <c r="AH126" s="176">
        <v>0</v>
      </c>
      <c r="AI126" s="176">
        <v>0</v>
      </c>
      <c r="AJ126" s="178">
        <v>470217</v>
      </c>
      <c r="AK126" s="175">
        <v>148231</v>
      </c>
      <c r="AL126" s="176">
        <v>0</v>
      </c>
      <c r="AM126" s="175">
        <v>3850</v>
      </c>
      <c r="AN126" s="175">
        <v>8272</v>
      </c>
      <c r="AO126" s="176">
        <v>0</v>
      </c>
      <c r="AP126" s="175">
        <v>6520</v>
      </c>
      <c r="AQ126" s="176"/>
      <c r="AR126" s="176">
        <v>0</v>
      </c>
      <c r="AS126" s="176">
        <v>0</v>
      </c>
      <c r="AT126" s="175">
        <v>637090</v>
      </c>
    </row>
    <row r="127" spans="23:46" ht="12.75" thickBot="1">
      <c r="W127" s="174" t="s">
        <v>364</v>
      </c>
      <c r="X127" s="175">
        <v>1433492</v>
      </c>
      <c r="Y127" s="176">
        <v>0</v>
      </c>
      <c r="Z127" s="176">
        <v>0</v>
      </c>
      <c r="AA127" s="175">
        <v>30165</v>
      </c>
      <c r="AB127" s="175">
        <v>323220</v>
      </c>
      <c r="AC127" s="175">
        <v>50630</v>
      </c>
      <c r="AD127" s="175">
        <v>13685</v>
      </c>
      <c r="AE127" s="175">
        <v>33000</v>
      </c>
      <c r="AF127" s="175">
        <v>3000</v>
      </c>
      <c r="AG127" s="175">
        <v>5000</v>
      </c>
      <c r="AH127" s="176">
        <v>0</v>
      </c>
      <c r="AI127" s="176">
        <v>0</v>
      </c>
      <c r="AJ127" s="178">
        <v>1892192</v>
      </c>
      <c r="AK127" s="175">
        <v>280596</v>
      </c>
      <c r="AL127" s="175">
        <v>6780</v>
      </c>
      <c r="AM127" s="175">
        <v>17225</v>
      </c>
      <c r="AN127" s="175">
        <v>25662</v>
      </c>
      <c r="AO127" s="175">
        <v>18444</v>
      </c>
      <c r="AP127" s="175">
        <v>22570</v>
      </c>
      <c r="AQ127" s="176"/>
      <c r="AR127" s="176">
        <v>0</v>
      </c>
      <c r="AS127" s="176">
        <v>0</v>
      </c>
      <c r="AT127" s="175">
        <v>2263469</v>
      </c>
    </row>
    <row r="128" spans="23:46" ht="12.75" thickBot="1">
      <c r="W128" s="174" t="s">
        <v>365</v>
      </c>
      <c r="X128" s="175">
        <v>530538</v>
      </c>
      <c r="Y128" s="176">
        <v>0</v>
      </c>
      <c r="Z128" s="176">
        <v>0</v>
      </c>
      <c r="AA128" s="176">
        <v>0</v>
      </c>
      <c r="AB128" s="175">
        <v>118514</v>
      </c>
      <c r="AC128" s="175">
        <v>50630</v>
      </c>
      <c r="AD128" s="176">
        <v>0</v>
      </c>
      <c r="AE128" s="175">
        <v>12100</v>
      </c>
      <c r="AF128" s="175">
        <v>3000</v>
      </c>
      <c r="AG128" s="175">
        <v>1300</v>
      </c>
      <c r="AH128" s="176">
        <v>0</v>
      </c>
      <c r="AI128" s="176">
        <v>0</v>
      </c>
      <c r="AJ128" s="178">
        <v>716082</v>
      </c>
      <c r="AK128" s="175">
        <v>187682</v>
      </c>
      <c r="AL128" s="176">
        <v>0</v>
      </c>
      <c r="AM128" s="175">
        <v>6375</v>
      </c>
      <c r="AN128" s="175">
        <v>14476</v>
      </c>
      <c r="AO128" s="176">
        <v>0</v>
      </c>
      <c r="AP128" s="175">
        <v>9550</v>
      </c>
      <c r="AQ128" s="176"/>
      <c r="AR128" s="176">
        <v>0</v>
      </c>
      <c r="AS128" s="176">
        <v>0</v>
      </c>
      <c r="AT128" s="175">
        <v>934165</v>
      </c>
    </row>
    <row r="129" spans="23:46" ht="12.75" thickBot="1">
      <c r="W129" s="174" t="s">
        <v>366</v>
      </c>
      <c r="X129" s="175">
        <v>166443</v>
      </c>
      <c r="Y129" s="176">
        <v>0</v>
      </c>
      <c r="Z129" s="176">
        <v>0</v>
      </c>
      <c r="AA129" s="176">
        <v>0</v>
      </c>
      <c r="AB129" s="175">
        <v>75418</v>
      </c>
      <c r="AC129" s="175">
        <v>50630</v>
      </c>
      <c r="AD129" s="176">
        <v>0</v>
      </c>
      <c r="AE129" s="175">
        <v>7700</v>
      </c>
      <c r="AF129" s="175">
        <v>3000</v>
      </c>
      <c r="AG129" s="175">
        <v>1600</v>
      </c>
      <c r="AH129" s="175">
        <v>25051</v>
      </c>
      <c r="AI129" s="176">
        <v>0</v>
      </c>
      <c r="AJ129" s="178">
        <v>329843</v>
      </c>
      <c r="AK129" s="175">
        <v>66441</v>
      </c>
      <c r="AL129" s="176">
        <v>0</v>
      </c>
      <c r="AM129" s="175">
        <v>2000</v>
      </c>
      <c r="AN129" s="175">
        <v>3478</v>
      </c>
      <c r="AO129" s="176">
        <v>0</v>
      </c>
      <c r="AP129" s="175">
        <v>4300</v>
      </c>
      <c r="AQ129" s="176"/>
      <c r="AR129" s="176">
        <v>0</v>
      </c>
      <c r="AS129" s="176">
        <v>0</v>
      </c>
      <c r="AT129" s="175">
        <v>406062</v>
      </c>
    </row>
    <row r="130" spans="23:46" ht="12.75" thickBot="1">
      <c r="W130" s="174" t="s">
        <v>367</v>
      </c>
      <c r="X130" s="175">
        <v>191410</v>
      </c>
      <c r="Y130" s="176">
        <v>0</v>
      </c>
      <c r="Z130" s="176">
        <v>0</v>
      </c>
      <c r="AA130" s="176">
        <v>0</v>
      </c>
      <c r="AB130" s="175">
        <v>75418</v>
      </c>
      <c r="AC130" s="175">
        <v>50630</v>
      </c>
      <c r="AD130" s="176">
        <v>0</v>
      </c>
      <c r="AE130" s="175">
        <v>7700</v>
      </c>
      <c r="AF130" s="175">
        <v>3000</v>
      </c>
      <c r="AG130" s="176">
        <v>0</v>
      </c>
      <c r="AH130" s="175">
        <v>19956</v>
      </c>
      <c r="AI130" s="176">
        <v>0</v>
      </c>
      <c r="AJ130" s="178">
        <v>348114</v>
      </c>
      <c r="AK130" s="175">
        <v>94768</v>
      </c>
      <c r="AL130" s="176">
        <v>0</v>
      </c>
      <c r="AM130" s="175">
        <v>2300</v>
      </c>
      <c r="AN130" s="175">
        <v>4794</v>
      </c>
      <c r="AO130" s="176">
        <v>0</v>
      </c>
      <c r="AP130" s="175">
        <v>4660</v>
      </c>
      <c r="AQ130" s="176"/>
      <c r="AR130" s="176">
        <v>0</v>
      </c>
      <c r="AS130" s="176">
        <v>0</v>
      </c>
      <c r="AT130" s="175">
        <v>454636</v>
      </c>
    </row>
    <row r="131" spans="23:46" ht="12.75" thickBot="1">
      <c r="W131" s="174" t="s">
        <v>368</v>
      </c>
      <c r="X131" s="175">
        <v>210135</v>
      </c>
      <c r="Y131" s="176">
        <v>0</v>
      </c>
      <c r="Z131" s="176">
        <v>0</v>
      </c>
      <c r="AA131" s="176">
        <v>0</v>
      </c>
      <c r="AB131" s="175">
        <v>75418</v>
      </c>
      <c r="AC131" s="175">
        <v>50630</v>
      </c>
      <c r="AD131" s="176">
        <v>0</v>
      </c>
      <c r="AE131" s="175">
        <v>7700</v>
      </c>
      <c r="AF131" s="175">
        <v>3000</v>
      </c>
      <c r="AG131" s="176">
        <v>0</v>
      </c>
      <c r="AH131" s="175">
        <v>16135</v>
      </c>
      <c r="AI131" s="176">
        <v>0</v>
      </c>
      <c r="AJ131" s="178">
        <v>363017</v>
      </c>
      <c r="AK131" s="175">
        <v>85498</v>
      </c>
      <c r="AL131" s="176">
        <v>0</v>
      </c>
      <c r="AM131" s="175">
        <v>2525</v>
      </c>
      <c r="AN131" s="175">
        <v>5452</v>
      </c>
      <c r="AO131" s="176">
        <v>0</v>
      </c>
      <c r="AP131" s="175">
        <v>4930</v>
      </c>
      <c r="AQ131" s="176"/>
      <c r="AR131" s="176">
        <v>0</v>
      </c>
      <c r="AS131" s="176">
        <v>0</v>
      </c>
      <c r="AT131" s="175">
        <v>461422</v>
      </c>
    </row>
    <row r="132" spans="23:46" ht="12.75" thickBot="1">
      <c r="W132" s="174" t="s">
        <v>163</v>
      </c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</row>
    <row r="133" spans="23:46" ht="12.75" thickBot="1">
      <c r="W133" s="174" t="s">
        <v>369</v>
      </c>
      <c r="X133" s="175">
        <v>2246983</v>
      </c>
      <c r="Y133" s="176">
        <v>0</v>
      </c>
      <c r="Z133" s="176">
        <v>0</v>
      </c>
      <c r="AA133" s="175">
        <v>6033</v>
      </c>
      <c r="AB133" s="175">
        <v>463282</v>
      </c>
      <c r="AC133" s="175">
        <v>50630</v>
      </c>
      <c r="AD133" s="175">
        <v>42670</v>
      </c>
      <c r="AE133" s="177"/>
      <c r="AF133" s="177"/>
      <c r="AG133" s="175">
        <v>1100</v>
      </c>
      <c r="AH133" s="176">
        <v>0</v>
      </c>
      <c r="AI133" s="176">
        <v>0</v>
      </c>
      <c r="AJ133" s="178">
        <v>2810698</v>
      </c>
      <c r="AK133" s="175">
        <v>386488</v>
      </c>
      <c r="AL133" s="176">
        <v>0</v>
      </c>
      <c r="AM133" s="175">
        <v>27000</v>
      </c>
      <c r="AN133" s="175">
        <v>27636</v>
      </c>
      <c r="AO133" s="175">
        <v>43674</v>
      </c>
      <c r="AP133" s="175">
        <v>34300</v>
      </c>
      <c r="AQ133" s="179"/>
      <c r="AR133" s="176">
        <v>0</v>
      </c>
      <c r="AS133" s="176">
        <v>0</v>
      </c>
      <c r="AT133" s="175">
        <v>3329796</v>
      </c>
    </row>
    <row r="134" spans="23:46" ht="12.75" thickBot="1">
      <c r="W134" s="174" t="s">
        <v>370</v>
      </c>
      <c r="X134" s="175">
        <v>1961949</v>
      </c>
      <c r="Y134" s="176">
        <v>0</v>
      </c>
      <c r="Z134" s="176">
        <v>0</v>
      </c>
      <c r="AA134" s="175">
        <v>6033</v>
      </c>
      <c r="AB134" s="175">
        <v>377090</v>
      </c>
      <c r="AC134" s="175">
        <v>50630</v>
      </c>
      <c r="AD134" s="176">
        <v>0</v>
      </c>
      <c r="AE134" s="177"/>
      <c r="AF134" s="177"/>
      <c r="AG134" s="175">
        <v>2700</v>
      </c>
      <c r="AH134" s="176">
        <v>0</v>
      </c>
      <c r="AI134" s="176">
        <v>0</v>
      </c>
      <c r="AJ134" s="178">
        <v>2398402</v>
      </c>
      <c r="AK134" s="175">
        <v>316339</v>
      </c>
      <c r="AL134" s="176">
        <v>0</v>
      </c>
      <c r="AM134" s="175">
        <v>23575</v>
      </c>
      <c r="AN134" s="175">
        <v>51136</v>
      </c>
      <c r="AO134" s="176">
        <v>0</v>
      </c>
      <c r="AP134" s="175">
        <v>30190</v>
      </c>
      <c r="AQ134" s="179"/>
      <c r="AR134" s="176">
        <v>0</v>
      </c>
      <c r="AS134" s="176">
        <v>0</v>
      </c>
      <c r="AT134" s="175">
        <v>2819642</v>
      </c>
    </row>
    <row r="135" spans="23:46" ht="12.75" thickBot="1">
      <c r="W135" s="174" t="s">
        <v>371</v>
      </c>
      <c r="X135" s="175">
        <v>1129733</v>
      </c>
      <c r="Y135" s="176">
        <v>0</v>
      </c>
      <c r="Z135" s="176">
        <v>0</v>
      </c>
      <c r="AA135" s="176">
        <v>0</v>
      </c>
      <c r="AB135" s="175">
        <v>237028</v>
      </c>
      <c r="AC135" s="175">
        <v>50630</v>
      </c>
      <c r="AD135" s="176">
        <v>0</v>
      </c>
      <c r="AE135" s="177"/>
      <c r="AF135" s="177"/>
      <c r="AG135" s="176">
        <v>0</v>
      </c>
      <c r="AH135" s="176">
        <v>0</v>
      </c>
      <c r="AI135" s="176">
        <v>0</v>
      </c>
      <c r="AJ135" s="178">
        <v>1417391</v>
      </c>
      <c r="AK135" s="175">
        <v>110527</v>
      </c>
      <c r="AL135" s="176">
        <v>0</v>
      </c>
      <c r="AM135" s="175">
        <v>13575</v>
      </c>
      <c r="AN135" s="175">
        <v>27448</v>
      </c>
      <c r="AO135" s="176">
        <v>0</v>
      </c>
      <c r="AP135" s="175">
        <v>18190</v>
      </c>
      <c r="AQ135" s="179"/>
      <c r="AR135" s="176">
        <v>0</v>
      </c>
      <c r="AS135" s="176">
        <v>0</v>
      </c>
      <c r="AT135" s="175">
        <v>1587131</v>
      </c>
    </row>
    <row r="136" spans="23:46" ht="12.75" thickBot="1">
      <c r="W136" s="174" t="s">
        <v>372</v>
      </c>
      <c r="X136" s="175">
        <v>1587452</v>
      </c>
      <c r="Y136" s="176">
        <v>0</v>
      </c>
      <c r="Z136" s="176">
        <v>0</v>
      </c>
      <c r="AA136" s="176">
        <v>0</v>
      </c>
      <c r="AB136" s="175">
        <v>290898</v>
      </c>
      <c r="AC136" s="175">
        <v>50630</v>
      </c>
      <c r="AD136" s="175">
        <v>64855</v>
      </c>
      <c r="AE136" s="177"/>
      <c r="AF136" s="177"/>
      <c r="AG136" s="176">
        <v>0</v>
      </c>
      <c r="AH136" s="176">
        <v>0</v>
      </c>
      <c r="AI136" s="176">
        <v>0</v>
      </c>
      <c r="AJ136" s="178">
        <v>1993835</v>
      </c>
      <c r="AK136" s="176">
        <v>0</v>
      </c>
      <c r="AL136" s="176">
        <v>0</v>
      </c>
      <c r="AM136" s="175">
        <v>19075</v>
      </c>
      <c r="AN136" s="176">
        <v>0</v>
      </c>
      <c r="AO136" s="175">
        <v>66381</v>
      </c>
      <c r="AP136" s="175">
        <v>24790</v>
      </c>
      <c r="AQ136" s="179"/>
      <c r="AR136" s="176">
        <v>0</v>
      </c>
      <c r="AS136" s="176">
        <v>0</v>
      </c>
      <c r="AT136" s="175">
        <v>2104081</v>
      </c>
    </row>
    <row r="137" spans="23:46" ht="12.75" thickBot="1">
      <c r="W137" s="174" t="s">
        <v>373</v>
      </c>
      <c r="X137" s="175">
        <v>2090943</v>
      </c>
      <c r="Y137" s="176">
        <v>0</v>
      </c>
      <c r="Z137" s="176">
        <v>0</v>
      </c>
      <c r="AA137" s="176">
        <v>0</v>
      </c>
      <c r="AB137" s="175">
        <v>377090</v>
      </c>
      <c r="AC137" s="175">
        <v>50630</v>
      </c>
      <c r="AD137" s="175">
        <v>85425</v>
      </c>
      <c r="AE137" s="177"/>
      <c r="AF137" s="177"/>
      <c r="AG137" s="176">
        <v>0</v>
      </c>
      <c r="AH137" s="176">
        <v>0</v>
      </c>
      <c r="AI137" s="176">
        <v>0</v>
      </c>
      <c r="AJ137" s="178">
        <v>2604088</v>
      </c>
      <c r="AK137" s="176">
        <v>0</v>
      </c>
      <c r="AL137" s="176">
        <v>0</v>
      </c>
      <c r="AM137" s="175">
        <v>25125</v>
      </c>
      <c r="AN137" s="176">
        <v>0</v>
      </c>
      <c r="AO137" s="175">
        <v>87435</v>
      </c>
      <c r="AP137" s="175">
        <v>32050</v>
      </c>
      <c r="AQ137" s="179"/>
      <c r="AR137" s="176">
        <v>0</v>
      </c>
      <c r="AS137" s="176">
        <v>0</v>
      </c>
      <c r="AT137" s="175">
        <v>2748698</v>
      </c>
    </row>
    <row r="138" spans="23:46" ht="12.75" thickBot="1">
      <c r="W138" s="174" t="s">
        <v>374</v>
      </c>
      <c r="X138" s="175">
        <v>2752554</v>
      </c>
      <c r="Y138" s="176">
        <v>0</v>
      </c>
      <c r="Z138" s="176">
        <v>0</v>
      </c>
      <c r="AA138" s="176">
        <v>0</v>
      </c>
      <c r="AB138" s="175">
        <v>517152</v>
      </c>
      <c r="AC138" s="175">
        <v>50630</v>
      </c>
      <c r="AD138" s="175">
        <v>70465</v>
      </c>
      <c r="AE138" s="177"/>
      <c r="AF138" s="177"/>
      <c r="AG138" s="176">
        <v>0</v>
      </c>
      <c r="AH138" s="176">
        <v>0</v>
      </c>
      <c r="AI138" s="176">
        <v>0</v>
      </c>
      <c r="AJ138" s="178">
        <v>3390801</v>
      </c>
      <c r="AK138" s="176">
        <v>0</v>
      </c>
      <c r="AL138" s="176">
        <v>0</v>
      </c>
      <c r="AM138" s="175">
        <v>33075</v>
      </c>
      <c r="AN138" s="176">
        <v>0</v>
      </c>
      <c r="AO138" s="175">
        <v>72123</v>
      </c>
      <c r="AP138" s="175">
        <v>41590</v>
      </c>
      <c r="AQ138" s="179"/>
      <c r="AR138" s="176">
        <v>0</v>
      </c>
      <c r="AS138" s="176">
        <v>0</v>
      </c>
      <c r="AT138" s="175">
        <v>3537589</v>
      </c>
    </row>
    <row r="139" spans="23:46" ht="12.75" thickBot="1">
      <c r="W139" s="174" t="s">
        <v>375</v>
      </c>
      <c r="X139" s="176">
        <v>0</v>
      </c>
      <c r="Y139" s="176">
        <v>0</v>
      </c>
      <c r="Z139" s="175">
        <v>770634</v>
      </c>
      <c r="AA139" s="175">
        <v>18099</v>
      </c>
      <c r="AB139" s="176">
        <v>0</v>
      </c>
      <c r="AC139" s="175">
        <v>50630</v>
      </c>
      <c r="AD139" s="176">
        <v>0</v>
      </c>
      <c r="AE139" s="177"/>
      <c r="AF139" s="177"/>
      <c r="AG139" s="176">
        <v>0</v>
      </c>
      <c r="AH139" s="176">
        <v>0</v>
      </c>
      <c r="AI139" s="176">
        <v>0</v>
      </c>
      <c r="AJ139" s="178">
        <v>839363</v>
      </c>
      <c r="AK139" s="176">
        <v>0</v>
      </c>
      <c r="AL139" s="176">
        <v>0</v>
      </c>
      <c r="AM139" s="176">
        <v>0</v>
      </c>
      <c r="AN139" s="176">
        <v>0</v>
      </c>
      <c r="AO139" s="176">
        <v>261</v>
      </c>
      <c r="AP139" s="176">
        <v>0</v>
      </c>
      <c r="AQ139" s="179"/>
      <c r="AR139" s="176">
        <v>0</v>
      </c>
      <c r="AS139" s="176">
        <v>0</v>
      </c>
      <c r="AT139" s="175">
        <v>839624</v>
      </c>
    </row>
    <row r="140" spans="23:46" ht="12.75" thickBot="1">
      <c r="W140" s="174" t="s">
        <v>169</v>
      </c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  <c r="AN140" s="176"/>
      <c r="AO140" s="176"/>
      <c r="AP140" s="176"/>
      <c r="AQ140" s="176"/>
      <c r="AR140" s="176"/>
      <c r="AS140" s="176"/>
      <c r="AT140" s="176"/>
    </row>
    <row r="141" spans="23:46" ht="12.75" thickBot="1">
      <c r="W141" s="174" t="s">
        <v>376</v>
      </c>
      <c r="X141" s="175">
        <v>491007</v>
      </c>
      <c r="Y141" s="176">
        <v>0</v>
      </c>
      <c r="Z141" s="176">
        <v>0</v>
      </c>
      <c r="AA141" s="176">
        <v>0</v>
      </c>
      <c r="AB141" s="175">
        <v>107740</v>
      </c>
      <c r="AC141" s="175">
        <v>50630</v>
      </c>
      <c r="AD141" s="176">
        <v>0</v>
      </c>
      <c r="AE141" s="177"/>
      <c r="AF141" s="175">
        <v>3000</v>
      </c>
      <c r="AG141" s="176">
        <v>200</v>
      </c>
      <c r="AH141" s="176">
        <v>0</v>
      </c>
      <c r="AI141" s="176">
        <v>0</v>
      </c>
      <c r="AJ141" s="178">
        <v>652577</v>
      </c>
      <c r="AK141" s="175">
        <v>176968</v>
      </c>
      <c r="AL141" s="176">
        <v>0</v>
      </c>
      <c r="AM141" s="175">
        <v>5900</v>
      </c>
      <c r="AN141" s="175">
        <v>15792</v>
      </c>
      <c r="AO141" s="176">
        <v>0</v>
      </c>
      <c r="AP141" s="175">
        <v>8980</v>
      </c>
      <c r="AQ141" s="179"/>
      <c r="AR141" s="176">
        <v>0</v>
      </c>
      <c r="AS141" s="176">
        <v>0</v>
      </c>
      <c r="AT141" s="175">
        <v>860217</v>
      </c>
    </row>
    <row r="142" spans="23:46" ht="12.75" thickBot="1">
      <c r="W142" s="174" t="s">
        <v>377</v>
      </c>
      <c r="X142" s="175">
        <v>520135</v>
      </c>
      <c r="Y142" s="176">
        <v>0</v>
      </c>
      <c r="Z142" s="176">
        <v>0</v>
      </c>
      <c r="AA142" s="175">
        <v>6033</v>
      </c>
      <c r="AB142" s="175">
        <v>129288</v>
      </c>
      <c r="AC142" s="175">
        <v>50630</v>
      </c>
      <c r="AD142" s="175">
        <v>8735</v>
      </c>
      <c r="AE142" s="177"/>
      <c r="AF142" s="175">
        <v>3000</v>
      </c>
      <c r="AG142" s="175">
        <v>1300</v>
      </c>
      <c r="AH142" s="176">
        <v>0</v>
      </c>
      <c r="AI142" s="176">
        <v>0</v>
      </c>
      <c r="AJ142" s="178">
        <v>719121</v>
      </c>
      <c r="AK142" s="175">
        <v>73857</v>
      </c>
      <c r="AL142" s="176">
        <v>0</v>
      </c>
      <c r="AM142" s="175">
        <v>6250</v>
      </c>
      <c r="AN142" s="175">
        <v>5734</v>
      </c>
      <c r="AO142" s="175">
        <v>9744</v>
      </c>
      <c r="AP142" s="175">
        <v>9400</v>
      </c>
      <c r="AQ142" s="179"/>
      <c r="AR142" s="176">
        <v>0</v>
      </c>
      <c r="AS142" s="176">
        <v>765</v>
      </c>
      <c r="AT142" s="175">
        <v>824871</v>
      </c>
    </row>
    <row r="143" spans="23:46" ht="12.75" thickBot="1">
      <c r="W143" s="174" t="s">
        <v>378</v>
      </c>
      <c r="X143" s="175">
        <v>362014</v>
      </c>
      <c r="Y143" s="176">
        <v>0</v>
      </c>
      <c r="Z143" s="176">
        <v>0</v>
      </c>
      <c r="AA143" s="176">
        <v>0</v>
      </c>
      <c r="AB143" s="175">
        <v>75418</v>
      </c>
      <c r="AC143" s="175">
        <v>50630</v>
      </c>
      <c r="AD143" s="176">
        <v>0</v>
      </c>
      <c r="AE143" s="177"/>
      <c r="AF143" s="175">
        <v>3000</v>
      </c>
      <c r="AG143" s="175">
        <v>1200</v>
      </c>
      <c r="AH143" s="176">
        <v>0</v>
      </c>
      <c r="AI143" s="176">
        <v>0</v>
      </c>
      <c r="AJ143" s="178">
        <v>492262</v>
      </c>
      <c r="AK143" s="175">
        <v>121241</v>
      </c>
      <c r="AL143" s="176">
        <v>0</v>
      </c>
      <c r="AM143" s="175">
        <v>4350</v>
      </c>
      <c r="AN143" s="175">
        <v>8930</v>
      </c>
      <c r="AO143" s="176">
        <v>0</v>
      </c>
      <c r="AP143" s="175">
        <v>7120</v>
      </c>
      <c r="AQ143" s="179"/>
      <c r="AR143" s="176">
        <v>0</v>
      </c>
      <c r="AS143" s="176">
        <v>0</v>
      </c>
      <c r="AT143" s="175">
        <v>633903</v>
      </c>
    </row>
    <row r="144" spans="23:46" ht="12.75" thickBot="1">
      <c r="W144" s="174" t="s">
        <v>379</v>
      </c>
      <c r="X144" s="175">
        <v>2332285</v>
      </c>
      <c r="Y144" s="176">
        <v>0</v>
      </c>
      <c r="Z144" s="176">
        <v>0</v>
      </c>
      <c r="AA144" s="175">
        <v>24132</v>
      </c>
      <c r="AB144" s="175">
        <v>527926</v>
      </c>
      <c r="AC144" s="175">
        <v>50630</v>
      </c>
      <c r="AD144" s="175">
        <v>12515</v>
      </c>
      <c r="AE144" s="177"/>
      <c r="AF144" s="177"/>
      <c r="AG144" s="175">
        <v>1700</v>
      </c>
      <c r="AH144" s="176">
        <v>0</v>
      </c>
      <c r="AI144" s="176">
        <v>0</v>
      </c>
      <c r="AJ144" s="178">
        <v>2949188</v>
      </c>
      <c r="AK144" s="175">
        <v>380409</v>
      </c>
      <c r="AL144" s="176">
        <v>0</v>
      </c>
      <c r="AM144" s="175">
        <v>28025</v>
      </c>
      <c r="AN144" s="175">
        <v>50290</v>
      </c>
      <c r="AO144" s="175">
        <v>15399</v>
      </c>
      <c r="AP144" s="175">
        <v>35530</v>
      </c>
      <c r="AQ144" s="179"/>
      <c r="AR144" s="176">
        <v>0</v>
      </c>
      <c r="AS144" s="176">
        <v>0</v>
      </c>
      <c r="AT144" s="175">
        <v>3458841</v>
      </c>
    </row>
    <row r="145" spans="23:46" ht="12.75" thickBot="1">
      <c r="W145" s="174" t="s">
        <v>380</v>
      </c>
      <c r="X145" s="175">
        <v>1017384</v>
      </c>
      <c r="Y145" s="175">
        <v>68739</v>
      </c>
      <c r="Z145" s="176">
        <v>0</v>
      </c>
      <c r="AA145" s="175">
        <v>6033</v>
      </c>
      <c r="AB145" s="175">
        <v>237028</v>
      </c>
      <c r="AC145" s="175">
        <v>50630</v>
      </c>
      <c r="AD145" s="175">
        <v>9350</v>
      </c>
      <c r="AE145" s="177"/>
      <c r="AF145" s="175">
        <v>3000</v>
      </c>
      <c r="AG145" s="175">
        <v>3000</v>
      </c>
      <c r="AH145" s="176">
        <v>0</v>
      </c>
      <c r="AI145" s="176">
        <v>0</v>
      </c>
      <c r="AJ145" s="178">
        <v>1395164</v>
      </c>
      <c r="AK145" s="175">
        <v>284304</v>
      </c>
      <c r="AL145" s="175">
        <v>1695</v>
      </c>
      <c r="AM145" s="175">
        <v>12650</v>
      </c>
      <c r="AN145" s="175">
        <v>23218</v>
      </c>
      <c r="AO145" s="175">
        <v>9657</v>
      </c>
      <c r="AP145" s="175">
        <v>17080</v>
      </c>
      <c r="AQ145" s="179"/>
      <c r="AR145" s="176">
        <v>0</v>
      </c>
      <c r="AS145" s="176">
        <v>0</v>
      </c>
      <c r="AT145" s="175">
        <v>1743768</v>
      </c>
    </row>
    <row r="146" spans="23:46" ht="12.75" thickBot="1">
      <c r="W146" s="174" t="s">
        <v>177</v>
      </c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6"/>
      <c r="AT146" s="176"/>
    </row>
    <row r="147" spans="23:46" ht="12.75" thickBot="1">
      <c r="W147" s="174" t="s">
        <v>381</v>
      </c>
      <c r="X147" s="175">
        <v>455638</v>
      </c>
      <c r="Y147" s="176">
        <v>0</v>
      </c>
      <c r="Z147" s="176">
        <v>0</v>
      </c>
      <c r="AA147" s="176">
        <v>0</v>
      </c>
      <c r="AB147" s="175">
        <v>129288</v>
      </c>
      <c r="AC147" s="175">
        <v>50630</v>
      </c>
      <c r="AD147" s="175">
        <v>1960</v>
      </c>
      <c r="AE147" s="175">
        <v>13200</v>
      </c>
      <c r="AF147" s="175">
        <v>3000</v>
      </c>
      <c r="AG147" s="176">
        <v>0</v>
      </c>
      <c r="AH147" s="176">
        <v>0</v>
      </c>
      <c r="AI147" s="176">
        <v>0</v>
      </c>
      <c r="AJ147" s="178">
        <v>653716</v>
      </c>
      <c r="AK147" s="175">
        <v>119904</v>
      </c>
      <c r="AL147" s="176">
        <v>0</v>
      </c>
      <c r="AM147" s="175">
        <v>5475</v>
      </c>
      <c r="AN147" s="175">
        <v>10528</v>
      </c>
      <c r="AO147" s="175">
        <v>6264</v>
      </c>
      <c r="AP147" s="175">
        <v>8470</v>
      </c>
      <c r="AQ147" s="179"/>
      <c r="AR147" s="176">
        <v>0</v>
      </c>
      <c r="AS147" s="176">
        <v>0</v>
      </c>
      <c r="AT147" s="175">
        <v>804357</v>
      </c>
    </row>
    <row r="148" spans="23:46" ht="12.75" thickBot="1">
      <c r="W148" s="174" t="s">
        <v>382</v>
      </c>
      <c r="X148" s="175">
        <v>434833</v>
      </c>
      <c r="Y148" s="176">
        <v>0</v>
      </c>
      <c r="Z148" s="176">
        <v>0</v>
      </c>
      <c r="AA148" s="175">
        <v>36198</v>
      </c>
      <c r="AB148" s="175">
        <v>118514</v>
      </c>
      <c r="AC148" s="175">
        <v>50630</v>
      </c>
      <c r="AD148" s="176">
        <v>0</v>
      </c>
      <c r="AE148" s="177"/>
      <c r="AF148" s="175">
        <v>3000</v>
      </c>
      <c r="AG148" s="175">
        <v>1400</v>
      </c>
      <c r="AH148" s="176">
        <v>0</v>
      </c>
      <c r="AI148" s="176">
        <v>0</v>
      </c>
      <c r="AJ148" s="178">
        <v>644575</v>
      </c>
      <c r="AK148" s="175">
        <v>195205</v>
      </c>
      <c r="AL148" s="175">
        <v>6780</v>
      </c>
      <c r="AM148" s="175">
        <v>5225</v>
      </c>
      <c r="AN148" s="175">
        <v>14006</v>
      </c>
      <c r="AO148" s="176">
        <v>0</v>
      </c>
      <c r="AP148" s="175">
        <v>8170</v>
      </c>
      <c r="AQ148" s="179"/>
      <c r="AR148" s="176">
        <v>0</v>
      </c>
      <c r="AS148" s="176">
        <v>0</v>
      </c>
      <c r="AT148" s="175">
        <v>873961</v>
      </c>
    </row>
    <row r="149" spans="23:46" ht="12.75" thickBot="1">
      <c r="W149" s="174" t="s">
        <v>383</v>
      </c>
      <c r="X149" s="175">
        <v>122752</v>
      </c>
      <c r="Y149" s="176">
        <v>0</v>
      </c>
      <c r="Z149" s="176">
        <v>0</v>
      </c>
      <c r="AA149" s="176">
        <v>0</v>
      </c>
      <c r="AB149" s="175">
        <v>75418</v>
      </c>
      <c r="AC149" s="175">
        <v>50630</v>
      </c>
      <c r="AD149" s="176">
        <v>0</v>
      </c>
      <c r="AE149" s="175">
        <v>7700</v>
      </c>
      <c r="AF149" s="175">
        <v>3000</v>
      </c>
      <c r="AG149" s="176">
        <v>0</v>
      </c>
      <c r="AH149" s="175">
        <v>25051</v>
      </c>
      <c r="AI149" s="175">
        <v>8917</v>
      </c>
      <c r="AJ149" s="178">
        <v>293468</v>
      </c>
      <c r="AK149" s="175">
        <v>30698</v>
      </c>
      <c r="AL149" s="176">
        <v>0</v>
      </c>
      <c r="AM149" s="175">
        <v>1475</v>
      </c>
      <c r="AN149" s="175">
        <v>2632</v>
      </c>
      <c r="AO149" s="176">
        <v>0</v>
      </c>
      <c r="AP149" s="175">
        <v>3670</v>
      </c>
      <c r="AQ149" s="180">
        <v>50103</v>
      </c>
      <c r="AR149" s="176">
        <v>0</v>
      </c>
      <c r="AS149" s="176">
        <v>0</v>
      </c>
      <c r="AT149" s="175">
        <v>382046</v>
      </c>
    </row>
    <row r="150" spans="23:46" ht="12.75" thickBot="1">
      <c r="W150" s="174" t="s">
        <v>384</v>
      </c>
      <c r="X150" s="175">
        <v>220537</v>
      </c>
      <c r="Y150" s="176">
        <v>0</v>
      </c>
      <c r="Z150" s="176">
        <v>0</v>
      </c>
      <c r="AA150" s="176">
        <v>0</v>
      </c>
      <c r="AB150" s="175">
        <v>86192</v>
      </c>
      <c r="AC150" s="175">
        <v>50630</v>
      </c>
      <c r="AD150" s="176">
        <v>0</v>
      </c>
      <c r="AE150" s="175">
        <v>8800</v>
      </c>
      <c r="AF150" s="175">
        <v>3000</v>
      </c>
      <c r="AG150" s="176">
        <v>0</v>
      </c>
      <c r="AH150" s="175">
        <v>14012</v>
      </c>
      <c r="AI150" s="176">
        <v>0</v>
      </c>
      <c r="AJ150" s="178">
        <v>383171</v>
      </c>
      <c r="AK150" s="175">
        <v>73857</v>
      </c>
      <c r="AL150" s="176">
        <v>0</v>
      </c>
      <c r="AM150" s="175">
        <v>2650</v>
      </c>
      <c r="AN150" s="175">
        <v>6956</v>
      </c>
      <c r="AO150" s="176">
        <v>0</v>
      </c>
      <c r="AP150" s="175">
        <v>5080</v>
      </c>
      <c r="AQ150" s="179"/>
      <c r="AR150" s="176">
        <v>0</v>
      </c>
      <c r="AS150" s="176">
        <v>0</v>
      </c>
      <c r="AT150" s="175">
        <v>471714</v>
      </c>
    </row>
    <row r="151" spans="23:46" ht="12.75" thickBot="1">
      <c r="W151" s="174" t="s">
        <v>385</v>
      </c>
      <c r="X151" s="175">
        <v>809330</v>
      </c>
      <c r="Y151" s="176">
        <v>0</v>
      </c>
      <c r="Z151" s="176">
        <v>0</v>
      </c>
      <c r="AA151" s="175">
        <v>30165</v>
      </c>
      <c r="AB151" s="175">
        <v>204706</v>
      </c>
      <c r="AC151" s="175">
        <v>50630</v>
      </c>
      <c r="AD151" s="175">
        <v>10030</v>
      </c>
      <c r="AE151" s="177"/>
      <c r="AF151" s="175">
        <v>3000</v>
      </c>
      <c r="AG151" s="175">
        <v>3000</v>
      </c>
      <c r="AH151" s="176">
        <v>0</v>
      </c>
      <c r="AI151" s="176">
        <v>0</v>
      </c>
      <c r="AJ151" s="178">
        <v>1110861</v>
      </c>
      <c r="AK151" s="175">
        <v>165024</v>
      </c>
      <c r="AL151" s="175">
        <v>3390</v>
      </c>
      <c r="AM151" s="175">
        <v>9725</v>
      </c>
      <c r="AN151" s="175">
        <v>12314</v>
      </c>
      <c r="AO151" s="175">
        <v>10440</v>
      </c>
      <c r="AP151" s="175">
        <v>13570</v>
      </c>
      <c r="AQ151" s="179"/>
      <c r="AR151" s="176">
        <v>0</v>
      </c>
      <c r="AS151" s="176">
        <v>0</v>
      </c>
      <c r="AT151" s="175">
        <v>1325324</v>
      </c>
    </row>
    <row r="152" spans="23:46" ht="12.75" thickBot="1">
      <c r="W152" s="174" t="s">
        <v>386</v>
      </c>
      <c r="X152" s="175">
        <v>257987</v>
      </c>
      <c r="Y152" s="176">
        <v>0</v>
      </c>
      <c r="Z152" s="176">
        <v>0</v>
      </c>
      <c r="AA152" s="175">
        <v>6033</v>
      </c>
      <c r="AB152" s="175">
        <v>86192</v>
      </c>
      <c r="AC152" s="175">
        <v>50630</v>
      </c>
      <c r="AD152" s="176">
        <v>0</v>
      </c>
      <c r="AE152" s="177"/>
      <c r="AF152" s="175">
        <v>3000</v>
      </c>
      <c r="AG152" s="176">
        <v>0</v>
      </c>
      <c r="AH152" s="175">
        <v>6369</v>
      </c>
      <c r="AI152" s="176">
        <v>0</v>
      </c>
      <c r="AJ152" s="178">
        <v>410211</v>
      </c>
      <c r="AK152" s="175">
        <v>87352</v>
      </c>
      <c r="AL152" s="176">
        <v>0</v>
      </c>
      <c r="AM152" s="175">
        <v>3100</v>
      </c>
      <c r="AN152" s="175">
        <v>7050</v>
      </c>
      <c r="AO152" s="176">
        <v>0</v>
      </c>
      <c r="AP152" s="175">
        <v>5620</v>
      </c>
      <c r="AQ152" s="179"/>
      <c r="AR152" s="176">
        <v>0</v>
      </c>
      <c r="AS152" s="176">
        <v>0</v>
      </c>
      <c r="AT152" s="175">
        <v>513333</v>
      </c>
    </row>
    <row r="153" spans="23:46" ht="12.75" thickBot="1">
      <c r="W153" s="174" t="s">
        <v>387</v>
      </c>
      <c r="X153" s="175">
        <v>405705</v>
      </c>
      <c r="Y153" s="176">
        <v>0</v>
      </c>
      <c r="Z153" s="176">
        <v>0</v>
      </c>
      <c r="AA153" s="176">
        <v>0</v>
      </c>
      <c r="AB153" s="175">
        <v>96966</v>
      </c>
      <c r="AC153" s="175">
        <v>50630</v>
      </c>
      <c r="AD153" s="176">
        <v>0</v>
      </c>
      <c r="AE153" s="177"/>
      <c r="AF153" s="175">
        <v>3000</v>
      </c>
      <c r="AG153" s="176">
        <v>0</v>
      </c>
      <c r="AH153" s="176">
        <v>0</v>
      </c>
      <c r="AI153" s="176">
        <v>0</v>
      </c>
      <c r="AJ153" s="178">
        <v>556301</v>
      </c>
      <c r="AK153" s="175">
        <v>109190</v>
      </c>
      <c r="AL153" s="176">
        <v>0</v>
      </c>
      <c r="AM153" s="175">
        <v>4875</v>
      </c>
      <c r="AN153" s="175">
        <v>10998</v>
      </c>
      <c r="AO153" s="176">
        <v>0</v>
      </c>
      <c r="AP153" s="175">
        <v>7750</v>
      </c>
      <c r="AQ153" s="179"/>
      <c r="AR153" s="176">
        <v>0</v>
      </c>
      <c r="AS153" s="176">
        <v>0</v>
      </c>
      <c r="AT153" s="175">
        <v>689114</v>
      </c>
    </row>
    <row r="154" spans="23:46" ht="12.75" thickBot="1">
      <c r="W154" s="174" t="s">
        <v>388</v>
      </c>
      <c r="X154" s="175">
        <v>468122</v>
      </c>
      <c r="Y154" s="176">
        <v>0</v>
      </c>
      <c r="Z154" s="176">
        <v>0</v>
      </c>
      <c r="AA154" s="176">
        <v>0</v>
      </c>
      <c r="AB154" s="175">
        <v>129288</v>
      </c>
      <c r="AC154" s="175">
        <v>50630</v>
      </c>
      <c r="AD154" s="176">
        <v>0</v>
      </c>
      <c r="AE154" s="175">
        <v>6600</v>
      </c>
      <c r="AF154" s="177"/>
      <c r="AG154" s="175">
        <v>1300</v>
      </c>
      <c r="AH154" s="176">
        <v>0</v>
      </c>
      <c r="AI154" s="176">
        <v>0</v>
      </c>
      <c r="AJ154" s="178">
        <v>655940</v>
      </c>
      <c r="AK154" s="175">
        <v>128657</v>
      </c>
      <c r="AL154" s="175">
        <v>1695</v>
      </c>
      <c r="AM154" s="175">
        <v>5625</v>
      </c>
      <c r="AN154" s="175">
        <v>12502</v>
      </c>
      <c r="AO154" s="176">
        <v>0</v>
      </c>
      <c r="AP154" s="175">
        <v>8650</v>
      </c>
      <c r="AQ154" s="179"/>
      <c r="AR154" s="176">
        <v>0</v>
      </c>
      <c r="AS154" s="176">
        <v>0</v>
      </c>
      <c r="AT154" s="175">
        <v>813069</v>
      </c>
    </row>
    <row r="155" spans="23:46" ht="12.75" thickBot="1">
      <c r="W155" s="174" t="s">
        <v>185</v>
      </c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  <c r="AJ155" s="176"/>
      <c r="AK155" s="176"/>
      <c r="AL155" s="176"/>
      <c r="AM155" s="176"/>
      <c r="AN155" s="176"/>
      <c r="AO155" s="176"/>
      <c r="AP155" s="176"/>
      <c r="AQ155" s="176"/>
      <c r="AR155" s="176"/>
      <c r="AS155" s="176"/>
      <c r="AT155" s="176"/>
    </row>
    <row r="156" spans="23:46" ht="12.75" thickBot="1">
      <c r="W156" s="174" t="s">
        <v>389</v>
      </c>
      <c r="X156" s="175">
        <v>432752</v>
      </c>
      <c r="Y156" s="176">
        <v>0</v>
      </c>
      <c r="Z156" s="176">
        <v>0</v>
      </c>
      <c r="AA156" s="176">
        <v>0</v>
      </c>
      <c r="AB156" s="175">
        <v>129288</v>
      </c>
      <c r="AC156" s="175">
        <v>50630</v>
      </c>
      <c r="AD156" s="175">
        <v>10540</v>
      </c>
      <c r="AE156" s="177"/>
      <c r="AF156" s="175">
        <v>3000</v>
      </c>
      <c r="AG156" s="176">
        <v>0</v>
      </c>
      <c r="AH156" s="176">
        <v>0</v>
      </c>
      <c r="AI156" s="176">
        <v>0</v>
      </c>
      <c r="AJ156" s="178">
        <v>626210</v>
      </c>
      <c r="AK156" s="175">
        <v>28327</v>
      </c>
      <c r="AL156" s="176">
        <v>0</v>
      </c>
      <c r="AM156" s="175">
        <v>5200</v>
      </c>
      <c r="AN156" s="175">
        <v>4324</v>
      </c>
      <c r="AO156" s="175">
        <v>10788</v>
      </c>
      <c r="AP156" s="175">
        <v>8140</v>
      </c>
      <c r="AQ156" s="179"/>
      <c r="AR156" s="176">
        <v>0</v>
      </c>
      <c r="AS156" s="176">
        <v>0</v>
      </c>
      <c r="AT156" s="175">
        <v>682989</v>
      </c>
    </row>
    <row r="157" spans="23:46" ht="12.75" thickBot="1">
      <c r="W157" s="174" t="s">
        <v>390</v>
      </c>
      <c r="X157" s="175">
        <v>1589533</v>
      </c>
      <c r="Y157" s="176">
        <v>0</v>
      </c>
      <c r="Z157" s="176">
        <v>0</v>
      </c>
      <c r="AA157" s="175">
        <v>12066</v>
      </c>
      <c r="AB157" s="175">
        <v>355542</v>
      </c>
      <c r="AC157" s="175">
        <v>50630</v>
      </c>
      <c r="AD157" s="176">
        <v>0</v>
      </c>
      <c r="AE157" s="177"/>
      <c r="AF157" s="175">
        <v>3000</v>
      </c>
      <c r="AG157" s="176">
        <v>0</v>
      </c>
      <c r="AH157" s="176">
        <v>0</v>
      </c>
      <c r="AI157" s="176">
        <v>0</v>
      </c>
      <c r="AJ157" s="178">
        <v>2010771</v>
      </c>
      <c r="AK157" s="175">
        <v>381960</v>
      </c>
      <c r="AL157" s="175">
        <v>5085</v>
      </c>
      <c r="AM157" s="175">
        <v>19100</v>
      </c>
      <c r="AN157" s="175">
        <v>41172</v>
      </c>
      <c r="AO157" s="176">
        <v>0</v>
      </c>
      <c r="AP157" s="175">
        <v>24820</v>
      </c>
      <c r="AQ157" s="179"/>
      <c r="AR157" s="176">
        <v>0</v>
      </c>
      <c r="AS157" s="176">
        <v>0</v>
      </c>
      <c r="AT157" s="175">
        <v>2482908</v>
      </c>
    </row>
    <row r="158" spans="23:46" ht="12.75" thickBot="1">
      <c r="W158" s="174" t="s">
        <v>391</v>
      </c>
      <c r="X158" s="175">
        <v>1435573</v>
      </c>
      <c r="Y158" s="176">
        <v>0</v>
      </c>
      <c r="Z158" s="176">
        <v>0</v>
      </c>
      <c r="AA158" s="176">
        <v>0</v>
      </c>
      <c r="AB158" s="175">
        <v>333994</v>
      </c>
      <c r="AC158" s="175">
        <v>50630</v>
      </c>
      <c r="AD158" s="175">
        <v>16320</v>
      </c>
      <c r="AE158" s="177"/>
      <c r="AF158" s="177"/>
      <c r="AG158" s="175">
        <v>1900</v>
      </c>
      <c r="AH158" s="176">
        <v>0</v>
      </c>
      <c r="AI158" s="176">
        <v>0</v>
      </c>
      <c r="AJ158" s="178">
        <v>1838417</v>
      </c>
      <c r="AK158" s="175">
        <v>327053</v>
      </c>
      <c r="AL158" s="175">
        <v>1695</v>
      </c>
      <c r="AM158" s="175">
        <v>17250</v>
      </c>
      <c r="AN158" s="175">
        <v>32900</v>
      </c>
      <c r="AO158" s="175">
        <v>16704</v>
      </c>
      <c r="AP158" s="175">
        <v>22600</v>
      </c>
      <c r="AQ158" s="179"/>
      <c r="AR158" s="176">
        <v>0</v>
      </c>
      <c r="AS158" s="176">
        <v>0</v>
      </c>
      <c r="AT158" s="175">
        <v>2256619</v>
      </c>
    </row>
    <row r="159" spans="23:46" ht="12.75" thickBot="1">
      <c r="W159" s="174" t="s">
        <v>392</v>
      </c>
      <c r="X159" s="175">
        <v>1957788</v>
      </c>
      <c r="Y159" s="176">
        <v>0</v>
      </c>
      <c r="Z159" s="176">
        <v>0</v>
      </c>
      <c r="AA159" s="175">
        <v>6033</v>
      </c>
      <c r="AB159" s="175">
        <v>420186</v>
      </c>
      <c r="AC159" s="175">
        <v>50630</v>
      </c>
      <c r="AD159" s="176">
        <v>0</v>
      </c>
      <c r="AE159" s="177"/>
      <c r="AF159" s="177"/>
      <c r="AG159" s="175">
        <v>2600</v>
      </c>
      <c r="AH159" s="176">
        <v>0</v>
      </c>
      <c r="AI159" s="176">
        <v>0</v>
      </c>
      <c r="AJ159" s="178">
        <v>2437237</v>
      </c>
      <c r="AK159" s="175">
        <v>335289</v>
      </c>
      <c r="AL159" s="175">
        <v>10170</v>
      </c>
      <c r="AM159" s="175">
        <v>23525</v>
      </c>
      <c r="AN159" s="175">
        <v>51136</v>
      </c>
      <c r="AO159" s="176">
        <v>0</v>
      </c>
      <c r="AP159" s="175">
        <v>30130</v>
      </c>
      <c r="AQ159" s="179"/>
      <c r="AR159" s="176">
        <v>0</v>
      </c>
      <c r="AS159" s="176">
        <v>0</v>
      </c>
      <c r="AT159" s="175">
        <v>2887487</v>
      </c>
    </row>
    <row r="160" spans="23:46" ht="12.75" thickBot="1">
      <c r="W160" s="174" t="s">
        <v>393</v>
      </c>
      <c r="X160" s="175">
        <v>1502150</v>
      </c>
      <c r="Y160" s="176">
        <v>0</v>
      </c>
      <c r="Z160" s="176">
        <v>0</v>
      </c>
      <c r="AA160" s="175">
        <v>6033</v>
      </c>
      <c r="AB160" s="175">
        <v>377090</v>
      </c>
      <c r="AC160" s="175">
        <v>50630</v>
      </c>
      <c r="AD160" s="175">
        <v>22270</v>
      </c>
      <c r="AE160" s="177"/>
      <c r="AF160" s="175">
        <v>3000</v>
      </c>
      <c r="AG160" s="175">
        <v>4800</v>
      </c>
      <c r="AH160" s="176">
        <v>0</v>
      </c>
      <c r="AI160" s="176">
        <v>0</v>
      </c>
      <c r="AJ160" s="178">
        <v>1965973</v>
      </c>
      <c r="AK160" s="175">
        <v>321081</v>
      </c>
      <c r="AL160" s="175">
        <v>6780</v>
      </c>
      <c r="AM160" s="175">
        <v>18050</v>
      </c>
      <c r="AN160" s="175">
        <v>26508</v>
      </c>
      <c r="AO160" s="175">
        <v>22881</v>
      </c>
      <c r="AP160" s="175">
        <v>23560</v>
      </c>
      <c r="AQ160" s="179"/>
      <c r="AR160" s="176">
        <v>0</v>
      </c>
      <c r="AS160" s="176">
        <v>0</v>
      </c>
      <c r="AT160" s="175">
        <v>2384833</v>
      </c>
    </row>
    <row r="161" spans="23:46" ht="12.75" thickBot="1">
      <c r="W161" s="174" t="s">
        <v>394</v>
      </c>
      <c r="X161" s="175">
        <v>203893</v>
      </c>
      <c r="Y161" s="176">
        <v>0</v>
      </c>
      <c r="Z161" s="176">
        <v>0</v>
      </c>
      <c r="AA161" s="175">
        <v>24132</v>
      </c>
      <c r="AB161" s="175">
        <v>75418</v>
      </c>
      <c r="AC161" s="175">
        <v>50630</v>
      </c>
      <c r="AD161" s="176">
        <v>0</v>
      </c>
      <c r="AE161" s="175">
        <v>7700</v>
      </c>
      <c r="AF161" s="175">
        <v>3000</v>
      </c>
      <c r="AG161" s="175">
        <v>1900</v>
      </c>
      <c r="AH161" s="175">
        <v>17409</v>
      </c>
      <c r="AI161" s="176">
        <v>0</v>
      </c>
      <c r="AJ161" s="178">
        <v>384082</v>
      </c>
      <c r="AK161" s="175">
        <v>86425</v>
      </c>
      <c r="AL161" s="176">
        <v>0</v>
      </c>
      <c r="AM161" s="175">
        <v>2450</v>
      </c>
      <c r="AN161" s="175">
        <v>3948</v>
      </c>
      <c r="AO161" s="176">
        <v>0</v>
      </c>
      <c r="AP161" s="175">
        <v>4840</v>
      </c>
      <c r="AQ161" s="179"/>
      <c r="AR161" s="176">
        <v>0</v>
      </c>
      <c r="AS161" s="176">
        <v>0</v>
      </c>
      <c r="AT161" s="175">
        <v>481745</v>
      </c>
    </row>
    <row r="162" spans="23:46" ht="12.75" thickBot="1">
      <c r="W162" s="174" t="s">
        <v>395</v>
      </c>
      <c r="X162" s="175">
        <v>197651</v>
      </c>
      <c r="Y162" s="176">
        <v>0</v>
      </c>
      <c r="Z162" s="176">
        <v>0</v>
      </c>
      <c r="AA162" s="176">
        <v>0</v>
      </c>
      <c r="AB162" s="175">
        <v>75418</v>
      </c>
      <c r="AC162" s="175">
        <v>50630</v>
      </c>
      <c r="AD162" s="176">
        <v>0</v>
      </c>
      <c r="AE162" s="175">
        <v>7700</v>
      </c>
      <c r="AF162" s="175">
        <v>3000</v>
      </c>
      <c r="AG162" s="176">
        <v>0</v>
      </c>
      <c r="AH162" s="175">
        <v>18682</v>
      </c>
      <c r="AI162" s="176">
        <v>0</v>
      </c>
      <c r="AJ162" s="178">
        <v>353082</v>
      </c>
      <c r="AK162" s="175">
        <v>20911</v>
      </c>
      <c r="AL162" s="176">
        <v>0</v>
      </c>
      <c r="AM162" s="175">
        <v>2375</v>
      </c>
      <c r="AN162" s="175">
        <v>5546</v>
      </c>
      <c r="AO162" s="176">
        <v>0</v>
      </c>
      <c r="AP162" s="175">
        <v>4750</v>
      </c>
      <c r="AQ162" s="179"/>
      <c r="AR162" s="176">
        <v>0</v>
      </c>
      <c r="AS162" s="176">
        <v>0</v>
      </c>
      <c r="AT162" s="175">
        <v>386664</v>
      </c>
    </row>
    <row r="163" spans="23:46" ht="12.75" thickBot="1">
      <c r="W163" s="174" t="s">
        <v>396</v>
      </c>
      <c r="X163" s="175">
        <v>326645</v>
      </c>
      <c r="Y163" s="176">
        <v>0</v>
      </c>
      <c r="Z163" s="176">
        <v>0</v>
      </c>
      <c r="AA163" s="175">
        <v>18099</v>
      </c>
      <c r="AB163" s="175">
        <v>107740</v>
      </c>
      <c r="AC163" s="175">
        <v>50630</v>
      </c>
      <c r="AD163" s="175">
        <v>3995</v>
      </c>
      <c r="AE163" s="175">
        <v>11000</v>
      </c>
      <c r="AF163" s="175">
        <v>3000</v>
      </c>
      <c r="AG163" s="175">
        <v>1600</v>
      </c>
      <c r="AH163" s="176">
        <v>0</v>
      </c>
      <c r="AI163" s="176">
        <v>0</v>
      </c>
      <c r="AJ163" s="178">
        <v>522709</v>
      </c>
      <c r="AK163" s="175">
        <v>44603</v>
      </c>
      <c r="AL163" s="176">
        <v>0</v>
      </c>
      <c r="AM163" s="175">
        <v>3925</v>
      </c>
      <c r="AN163" s="175">
        <v>4606</v>
      </c>
      <c r="AO163" s="175">
        <v>6264</v>
      </c>
      <c r="AP163" s="175">
        <v>6610</v>
      </c>
      <c r="AQ163" s="179"/>
      <c r="AR163" s="176">
        <v>0</v>
      </c>
      <c r="AS163" s="176">
        <v>0</v>
      </c>
      <c r="AT163" s="175">
        <v>588717</v>
      </c>
    </row>
    <row r="164" spans="23:46" ht="12.75" thickBot="1">
      <c r="W164" s="174" t="s">
        <v>397</v>
      </c>
      <c r="X164" s="175">
        <v>1612419</v>
      </c>
      <c r="Y164" s="176">
        <v>0</v>
      </c>
      <c r="Z164" s="176">
        <v>0</v>
      </c>
      <c r="AA164" s="175">
        <v>6033</v>
      </c>
      <c r="AB164" s="175">
        <v>333994</v>
      </c>
      <c r="AC164" s="175">
        <v>50630</v>
      </c>
      <c r="AD164" s="176">
        <v>0</v>
      </c>
      <c r="AE164" s="177"/>
      <c r="AF164" s="177"/>
      <c r="AG164" s="175">
        <v>1300</v>
      </c>
      <c r="AH164" s="176">
        <v>0</v>
      </c>
      <c r="AI164" s="176">
        <v>0</v>
      </c>
      <c r="AJ164" s="178">
        <v>2004376</v>
      </c>
      <c r="AK164" s="175">
        <v>238257</v>
      </c>
      <c r="AL164" s="175">
        <v>1695</v>
      </c>
      <c r="AM164" s="175">
        <v>19375</v>
      </c>
      <c r="AN164" s="175">
        <v>39762</v>
      </c>
      <c r="AO164" s="176">
        <v>0</v>
      </c>
      <c r="AP164" s="175">
        <v>25150</v>
      </c>
      <c r="AQ164" s="179"/>
      <c r="AR164" s="176">
        <v>0</v>
      </c>
      <c r="AS164" s="176">
        <v>0</v>
      </c>
      <c r="AT164" s="175">
        <v>2328615</v>
      </c>
    </row>
    <row r="165" spans="23:46" ht="12.75" thickBot="1">
      <c r="W165" s="174" t="s">
        <v>398</v>
      </c>
      <c r="X165" s="175">
        <v>748994</v>
      </c>
      <c r="Y165" s="176">
        <v>0</v>
      </c>
      <c r="Z165" s="176">
        <v>0</v>
      </c>
      <c r="AA165" s="176">
        <v>0</v>
      </c>
      <c r="AB165" s="175">
        <v>183158</v>
      </c>
      <c r="AC165" s="175">
        <v>50630</v>
      </c>
      <c r="AD165" s="176">
        <v>0</v>
      </c>
      <c r="AE165" s="177"/>
      <c r="AF165" s="175">
        <v>3000</v>
      </c>
      <c r="AG165" s="175">
        <v>1600</v>
      </c>
      <c r="AH165" s="176">
        <v>0</v>
      </c>
      <c r="AI165" s="176">
        <v>0</v>
      </c>
      <c r="AJ165" s="178">
        <v>987382</v>
      </c>
      <c r="AK165" s="175">
        <v>215189</v>
      </c>
      <c r="AL165" s="176">
        <v>0</v>
      </c>
      <c r="AM165" s="175">
        <v>9000</v>
      </c>
      <c r="AN165" s="175">
        <v>20492</v>
      </c>
      <c r="AO165" s="176">
        <v>0</v>
      </c>
      <c r="AP165" s="175">
        <v>12700</v>
      </c>
      <c r="AQ165" s="179"/>
      <c r="AR165" s="176">
        <v>0</v>
      </c>
      <c r="AS165" s="176">
        <v>0</v>
      </c>
      <c r="AT165" s="175">
        <v>1244763</v>
      </c>
    </row>
    <row r="166" spans="23:46" ht="12.75" thickBot="1">
      <c r="W166" s="174" t="s">
        <v>197</v>
      </c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  <c r="AS166" s="176"/>
      <c r="AT166" s="176"/>
    </row>
    <row r="167" spans="23:46" ht="12.75" thickBot="1">
      <c r="W167" s="174" t="s">
        <v>399</v>
      </c>
      <c r="X167" s="175">
        <v>880068</v>
      </c>
      <c r="Y167" s="176">
        <v>0</v>
      </c>
      <c r="Z167" s="176">
        <v>0</v>
      </c>
      <c r="AA167" s="175">
        <v>12066</v>
      </c>
      <c r="AB167" s="175">
        <v>215480</v>
      </c>
      <c r="AC167" s="175">
        <v>50630</v>
      </c>
      <c r="AD167" s="175">
        <v>6800</v>
      </c>
      <c r="AE167" s="177"/>
      <c r="AF167" s="175">
        <v>3000</v>
      </c>
      <c r="AG167" s="175">
        <v>1600</v>
      </c>
      <c r="AH167" s="176">
        <v>0</v>
      </c>
      <c r="AI167" s="176">
        <v>0</v>
      </c>
      <c r="AJ167" s="178">
        <v>1169644</v>
      </c>
      <c r="AK167" s="175">
        <v>184901</v>
      </c>
      <c r="AL167" s="176">
        <v>0</v>
      </c>
      <c r="AM167" s="175">
        <v>10575</v>
      </c>
      <c r="AN167" s="175">
        <v>17202</v>
      </c>
      <c r="AO167" s="175">
        <v>7134</v>
      </c>
      <c r="AP167" s="175">
        <v>14590</v>
      </c>
      <c r="AQ167" s="179"/>
      <c r="AR167" s="176">
        <v>0</v>
      </c>
      <c r="AS167" s="176">
        <v>0</v>
      </c>
      <c r="AT167" s="175">
        <v>1404046</v>
      </c>
    </row>
    <row r="168" spans="23:46" ht="12.75" thickBot="1">
      <c r="W168" s="174" t="s">
        <v>400</v>
      </c>
      <c r="X168" s="175">
        <v>455638</v>
      </c>
      <c r="Y168" s="176">
        <v>0</v>
      </c>
      <c r="Z168" s="175">
        <v>80182</v>
      </c>
      <c r="AA168" s="176">
        <v>0</v>
      </c>
      <c r="AB168" s="175">
        <v>150836</v>
      </c>
      <c r="AC168" s="175">
        <v>50630</v>
      </c>
      <c r="AD168" s="175">
        <v>11975</v>
      </c>
      <c r="AE168" s="177"/>
      <c r="AF168" s="175">
        <v>3000</v>
      </c>
      <c r="AG168" s="175">
        <v>1600</v>
      </c>
      <c r="AH168" s="176">
        <v>0</v>
      </c>
      <c r="AI168" s="176">
        <v>0</v>
      </c>
      <c r="AJ168" s="178">
        <v>753861</v>
      </c>
      <c r="AK168" s="175">
        <v>73857</v>
      </c>
      <c r="AL168" s="176">
        <v>0</v>
      </c>
      <c r="AM168" s="175">
        <v>5475</v>
      </c>
      <c r="AN168" s="175">
        <v>4324</v>
      </c>
      <c r="AO168" s="175">
        <v>12615</v>
      </c>
      <c r="AP168" s="175">
        <v>8470</v>
      </c>
      <c r="AQ168" s="179"/>
      <c r="AR168" s="176">
        <v>0</v>
      </c>
      <c r="AS168" s="176">
        <v>0</v>
      </c>
      <c r="AT168" s="175">
        <v>858602</v>
      </c>
    </row>
    <row r="169" spans="23:46" ht="12.75" thickBot="1">
      <c r="W169" s="174" t="s">
        <v>401</v>
      </c>
      <c r="X169" s="175">
        <v>880068</v>
      </c>
      <c r="Y169" s="176">
        <v>0</v>
      </c>
      <c r="Z169" s="176">
        <v>0</v>
      </c>
      <c r="AA169" s="175">
        <v>18099</v>
      </c>
      <c r="AB169" s="175">
        <v>226254</v>
      </c>
      <c r="AC169" s="175">
        <v>50630</v>
      </c>
      <c r="AD169" s="176">
        <v>0</v>
      </c>
      <c r="AE169" s="177"/>
      <c r="AF169" s="177"/>
      <c r="AG169" s="175">
        <v>2700</v>
      </c>
      <c r="AH169" s="176">
        <v>0</v>
      </c>
      <c r="AI169" s="176">
        <v>0</v>
      </c>
      <c r="AJ169" s="178">
        <v>1177751</v>
      </c>
      <c r="AK169" s="175">
        <v>265764</v>
      </c>
      <c r="AL169" s="175">
        <v>16950</v>
      </c>
      <c r="AM169" s="175">
        <v>10575</v>
      </c>
      <c r="AN169" s="175">
        <v>21526</v>
      </c>
      <c r="AO169" s="176">
        <v>0</v>
      </c>
      <c r="AP169" s="175">
        <v>14590</v>
      </c>
      <c r="AQ169" s="179"/>
      <c r="AR169" s="176">
        <v>0</v>
      </c>
      <c r="AS169" s="176">
        <v>0</v>
      </c>
      <c r="AT169" s="175">
        <v>1507156</v>
      </c>
    </row>
    <row r="170" spans="23:46" ht="12.75" thickBot="1">
      <c r="W170" s="174" t="s">
        <v>402</v>
      </c>
      <c r="X170" s="175">
        <v>680337</v>
      </c>
      <c r="Y170" s="176">
        <v>0</v>
      </c>
      <c r="Z170" s="176">
        <v>0</v>
      </c>
      <c r="AA170" s="175">
        <v>18099</v>
      </c>
      <c r="AB170" s="175">
        <v>161610</v>
      </c>
      <c r="AC170" s="175">
        <v>50630</v>
      </c>
      <c r="AD170" s="176">
        <v>0</v>
      </c>
      <c r="AE170" s="175">
        <v>16500</v>
      </c>
      <c r="AF170" s="175">
        <v>3000</v>
      </c>
      <c r="AG170" s="175">
        <v>2500</v>
      </c>
      <c r="AH170" s="176">
        <v>0</v>
      </c>
      <c r="AI170" s="176">
        <v>0</v>
      </c>
      <c r="AJ170" s="178">
        <v>932676</v>
      </c>
      <c r="AK170" s="175">
        <v>178412</v>
      </c>
      <c r="AL170" s="176">
        <v>0</v>
      </c>
      <c r="AM170" s="175">
        <v>8175</v>
      </c>
      <c r="AN170" s="175">
        <v>17296</v>
      </c>
      <c r="AO170" s="176">
        <v>0</v>
      </c>
      <c r="AP170" s="175">
        <v>11710</v>
      </c>
      <c r="AQ170" s="179"/>
      <c r="AR170" s="176">
        <v>0</v>
      </c>
      <c r="AS170" s="176">
        <v>0</v>
      </c>
      <c r="AT170" s="175">
        <v>1148269</v>
      </c>
    </row>
    <row r="171" spans="23:46" ht="12.75" thickBot="1">
      <c r="W171" s="174" t="s">
        <v>403</v>
      </c>
      <c r="X171" s="175">
        <v>411947</v>
      </c>
      <c r="Y171" s="176">
        <v>0</v>
      </c>
      <c r="Z171" s="176">
        <v>0</v>
      </c>
      <c r="AA171" s="176">
        <v>0</v>
      </c>
      <c r="AB171" s="175">
        <v>118514</v>
      </c>
      <c r="AC171" s="175">
        <v>50630</v>
      </c>
      <c r="AD171" s="176">
        <v>0</v>
      </c>
      <c r="AE171" s="175">
        <v>12100</v>
      </c>
      <c r="AF171" s="175">
        <v>3000</v>
      </c>
      <c r="AG171" s="175">
        <v>1400</v>
      </c>
      <c r="AH171" s="176">
        <v>0</v>
      </c>
      <c r="AI171" s="176">
        <v>0</v>
      </c>
      <c r="AJ171" s="178">
        <v>597591</v>
      </c>
      <c r="AK171" s="175">
        <v>121241</v>
      </c>
      <c r="AL171" s="176">
        <v>0</v>
      </c>
      <c r="AM171" s="175">
        <v>4950</v>
      </c>
      <c r="AN171" s="175">
        <v>11844</v>
      </c>
      <c r="AO171" s="175">
        <v>6960</v>
      </c>
      <c r="AP171" s="175">
        <v>7840</v>
      </c>
      <c r="AQ171" s="176"/>
      <c r="AR171" s="176">
        <v>0</v>
      </c>
      <c r="AS171" s="176">
        <v>0</v>
      </c>
      <c r="AT171" s="175">
        <v>750426</v>
      </c>
    </row>
    <row r="172" spans="23:46" ht="12.75" thickBot="1">
      <c r="W172" s="174" t="s">
        <v>404</v>
      </c>
      <c r="X172" s="175">
        <v>669934</v>
      </c>
      <c r="Y172" s="176">
        <v>0</v>
      </c>
      <c r="Z172" s="176">
        <v>0</v>
      </c>
      <c r="AA172" s="175">
        <v>30165</v>
      </c>
      <c r="AB172" s="175">
        <v>161610</v>
      </c>
      <c r="AC172" s="175">
        <v>50630</v>
      </c>
      <c r="AD172" s="176">
        <v>0</v>
      </c>
      <c r="AE172" s="175">
        <v>16500</v>
      </c>
      <c r="AF172" s="175">
        <v>3000</v>
      </c>
      <c r="AG172" s="175">
        <v>2300</v>
      </c>
      <c r="AH172" s="176">
        <v>0</v>
      </c>
      <c r="AI172" s="176">
        <v>0</v>
      </c>
      <c r="AJ172" s="178">
        <v>934139</v>
      </c>
      <c r="AK172" s="175">
        <v>204885</v>
      </c>
      <c r="AL172" s="175">
        <v>1695</v>
      </c>
      <c r="AM172" s="175">
        <v>8050</v>
      </c>
      <c r="AN172" s="175">
        <v>16168</v>
      </c>
      <c r="AO172" s="176">
        <v>0</v>
      </c>
      <c r="AP172" s="175">
        <v>11560</v>
      </c>
      <c r="AQ172" s="179"/>
      <c r="AR172" s="176">
        <v>0</v>
      </c>
      <c r="AS172" s="176">
        <v>0</v>
      </c>
      <c r="AT172" s="175">
        <v>1176497</v>
      </c>
    </row>
    <row r="173" spans="23:46" ht="12.75" thickBot="1">
      <c r="W173" s="174" t="s">
        <v>405</v>
      </c>
      <c r="X173" s="175">
        <v>164363</v>
      </c>
      <c r="Y173" s="176">
        <v>0</v>
      </c>
      <c r="Z173" s="176">
        <v>0</v>
      </c>
      <c r="AA173" s="175">
        <v>18099</v>
      </c>
      <c r="AB173" s="175">
        <v>75418</v>
      </c>
      <c r="AC173" s="175">
        <v>50630</v>
      </c>
      <c r="AD173" s="176">
        <v>0</v>
      </c>
      <c r="AE173" s="177"/>
      <c r="AF173" s="175">
        <v>3000</v>
      </c>
      <c r="AG173" s="176">
        <v>0</v>
      </c>
      <c r="AH173" s="175">
        <v>25051</v>
      </c>
      <c r="AI173" s="176">
        <v>425</v>
      </c>
      <c r="AJ173" s="178">
        <v>336986</v>
      </c>
      <c r="AK173" s="175">
        <v>25546</v>
      </c>
      <c r="AL173" s="176">
        <v>0</v>
      </c>
      <c r="AM173" s="175">
        <v>1975</v>
      </c>
      <c r="AN173" s="175">
        <v>3384</v>
      </c>
      <c r="AO173" s="176">
        <v>0</v>
      </c>
      <c r="AP173" s="175">
        <v>4270</v>
      </c>
      <c r="AQ173" s="179"/>
      <c r="AR173" s="176">
        <v>0</v>
      </c>
      <c r="AS173" s="176">
        <v>0</v>
      </c>
      <c r="AT173" s="175">
        <v>372161</v>
      </c>
    </row>
    <row r="174" spans="23:46" ht="12.75" thickBot="1">
      <c r="W174" s="174" t="s">
        <v>206</v>
      </c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176"/>
      <c r="AH174" s="176"/>
      <c r="AI174" s="176"/>
      <c r="AJ174" s="176"/>
      <c r="AK174" s="176"/>
      <c r="AL174" s="176"/>
      <c r="AM174" s="176"/>
      <c r="AN174" s="176"/>
      <c r="AO174" s="176"/>
      <c r="AP174" s="176"/>
      <c r="AQ174" s="176"/>
      <c r="AR174" s="176"/>
      <c r="AS174" s="176"/>
      <c r="AT174" s="176"/>
    </row>
    <row r="175" spans="23:46" ht="12.75" thickBot="1">
      <c r="W175" s="174" t="s">
        <v>406</v>
      </c>
      <c r="X175" s="175">
        <v>1887050</v>
      </c>
      <c r="Y175" s="176">
        <v>0</v>
      </c>
      <c r="Z175" s="176">
        <v>0</v>
      </c>
      <c r="AA175" s="175">
        <v>42231</v>
      </c>
      <c r="AB175" s="175">
        <v>409412</v>
      </c>
      <c r="AC175" s="175">
        <v>50630</v>
      </c>
      <c r="AD175" s="175">
        <v>30175</v>
      </c>
      <c r="AE175" s="177"/>
      <c r="AF175" s="177"/>
      <c r="AG175" s="175">
        <v>4600</v>
      </c>
      <c r="AH175" s="176">
        <v>0</v>
      </c>
      <c r="AI175" s="176">
        <v>0</v>
      </c>
      <c r="AJ175" s="178">
        <v>2424098</v>
      </c>
      <c r="AK175" s="175">
        <v>311294</v>
      </c>
      <c r="AL175" s="176">
        <v>0</v>
      </c>
      <c r="AM175" s="175">
        <v>22675</v>
      </c>
      <c r="AN175" s="175">
        <v>28388</v>
      </c>
      <c r="AO175" s="175">
        <v>31233</v>
      </c>
      <c r="AP175" s="175">
        <v>29110</v>
      </c>
      <c r="AQ175" s="179"/>
      <c r="AR175" s="176">
        <v>0</v>
      </c>
      <c r="AS175" s="176">
        <v>0</v>
      </c>
      <c r="AT175" s="175">
        <v>2846798</v>
      </c>
    </row>
    <row r="176" spans="23:46" ht="12.75" thickBot="1">
      <c r="W176" s="174" t="s">
        <v>407</v>
      </c>
      <c r="X176" s="175">
        <v>3045911</v>
      </c>
      <c r="Y176" s="176">
        <v>0</v>
      </c>
      <c r="Z176" s="176">
        <v>0</v>
      </c>
      <c r="AA176" s="176">
        <v>0</v>
      </c>
      <c r="AB176" s="175">
        <v>603344</v>
      </c>
      <c r="AC176" s="175">
        <v>50630</v>
      </c>
      <c r="AD176" s="175">
        <v>59925</v>
      </c>
      <c r="AE176" s="177"/>
      <c r="AF176" s="177"/>
      <c r="AG176" s="176">
        <v>600</v>
      </c>
      <c r="AH176" s="176">
        <v>0</v>
      </c>
      <c r="AI176" s="176">
        <v>0</v>
      </c>
      <c r="AJ176" s="178">
        <v>3760410</v>
      </c>
      <c r="AK176" s="175">
        <v>198806</v>
      </c>
      <c r="AL176" s="176">
        <v>0</v>
      </c>
      <c r="AM176" s="175">
        <v>36600</v>
      </c>
      <c r="AN176" s="175">
        <v>36848</v>
      </c>
      <c r="AO176" s="175">
        <v>61335</v>
      </c>
      <c r="AP176" s="175">
        <v>45820</v>
      </c>
      <c r="AQ176" s="179"/>
      <c r="AR176" s="176">
        <v>0</v>
      </c>
      <c r="AS176" s="176">
        <v>0</v>
      </c>
      <c r="AT176" s="175">
        <v>4139819</v>
      </c>
    </row>
    <row r="177" spans="23:46" ht="12.75" thickBot="1">
      <c r="W177" s="174" t="s">
        <v>408</v>
      </c>
      <c r="X177" s="175">
        <v>1006981</v>
      </c>
      <c r="Y177" s="176">
        <v>0</v>
      </c>
      <c r="Z177" s="176">
        <v>0</v>
      </c>
      <c r="AA177" s="175">
        <v>36198</v>
      </c>
      <c r="AB177" s="175">
        <v>237028</v>
      </c>
      <c r="AC177" s="175">
        <v>50630</v>
      </c>
      <c r="AD177" s="175">
        <v>17425</v>
      </c>
      <c r="AE177" s="177"/>
      <c r="AF177" s="177"/>
      <c r="AG177" s="175">
        <v>3100</v>
      </c>
      <c r="AH177" s="176">
        <v>0</v>
      </c>
      <c r="AI177" s="176">
        <v>0</v>
      </c>
      <c r="AJ177" s="178">
        <v>1351362</v>
      </c>
      <c r="AK177" s="175">
        <v>189126</v>
      </c>
      <c r="AL177" s="175">
        <v>3390</v>
      </c>
      <c r="AM177" s="175">
        <v>12100</v>
      </c>
      <c r="AN177" s="175">
        <v>18424</v>
      </c>
      <c r="AO177" s="175">
        <v>18096</v>
      </c>
      <c r="AP177" s="175">
        <v>16420</v>
      </c>
      <c r="AQ177" s="179"/>
      <c r="AR177" s="176">
        <v>0</v>
      </c>
      <c r="AS177" s="176">
        <v>0</v>
      </c>
      <c r="AT177" s="175">
        <v>1608918</v>
      </c>
    </row>
    <row r="178" spans="23:46" ht="12.75" thickBot="1">
      <c r="W178" s="174" t="s">
        <v>409</v>
      </c>
      <c r="X178" s="175">
        <v>1104767</v>
      </c>
      <c r="Y178" s="176">
        <v>0</v>
      </c>
      <c r="Z178" s="176">
        <v>0</v>
      </c>
      <c r="AA178" s="176">
        <v>0</v>
      </c>
      <c r="AB178" s="175">
        <v>258576</v>
      </c>
      <c r="AC178" s="175">
        <v>50630</v>
      </c>
      <c r="AD178" s="175">
        <v>5780</v>
      </c>
      <c r="AE178" s="175">
        <v>13200</v>
      </c>
      <c r="AF178" s="177"/>
      <c r="AG178" s="175">
        <v>2800</v>
      </c>
      <c r="AH178" s="176">
        <v>0</v>
      </c>
      <c r="AI178" s="176">
        <v>0</v>
      </c>
      <c r="AJ178" s="178">
        <v>1435753</v>
      </c>
      <c r="AK178" s="175">
        <v>262573</v>
      </c>
      <c r="AL178" s="176">
        <v>0</v>
      </c>
      <c r="AM178" s="175">
        <v>13275</v>
      </c>
      <c r="AN178" s="175">
        <v>24064</v>
      </c>
      <c r="AO178" s="175">
        <v>18444</v>
      </c>
      <c r="AP178" s="175">
        <v>17830</v>
      </c>
      <c r="AQ178" s="176"/>
      <c r="AR178" s="176">
        <v>0</v>
      </c>
      <c r="AS178" s="176">
        <v>0</v>
      </c>
      <c r="AT178" s="175">
        <v>1771939</v>
      </c>
    </row>
    <row r="179" spans="23:46" ht="12.75" thickBot="1">
      <c r="W179" s="174" t="s">
        <v>410</v>
      </c>
      <c r="X179" s="175">
        <v>1412687</v>
      </c>
      <c r="Y179" s="176">
        <v>0</v>
      </c>
      <c r="Z179" s="176">
        <v>0</v>
      </c>
      <c r="AA179" s="176">
        <v>0</v>
      </c>
      <c r="AB179" s="175">
        <v>280124</v>
      </c>
      <c r="AC179" s="175">
        <v>50630</v>
      </c>
      <c r="AD179" s="176">
        <v>0</v>
      </c>
      <c r="AE179" s="177"/>
      <c r="AF179" s="175">
        <v>3000</v>
      </c>
      <c r="AG179" s="175">
        <v>1600</v>
      </c>
      <c r="AH179" s="176">
        <v>0</v>
      </c>
      <c r="AI179" s="176">
        <v>0</v>
      </c>
      <c r="AJ179" s="178">
        <v>1748041</v>
      </c>
      <c r="AK179" s="175">
        <v>428720</v>
      </c>
      <c r="AL179" s="176">
        <v>0</v>
      </c>
      <c r="AM179" s="175">
        <v>16975</v>
      </c>
      <c r="AN179" s="175">
        <v>40138</v>
      </c>
      <c r="AO179" s="176">
        <v>0</v>
      </c>
      <c r="AP179" s="175">
        <v>22270</v>
      </c>
      <c r="AQ179" s="179"/>
      <c r="AR179" s="176">
        <v>0</v>
      </c>
      <c r="AS179" s="176">
        <v>0</v>
      </c>
      <c r="AT179" s="175">
        <v>2256144</v>
      </c>
    </row>
    <row r="180" spans="23:46" ht="12.75" thickBot="1">
      <c r="W180" s="174" t="s">
        <v>411</v>
      </c>
      <c r="X180" s="175">
        <v>2715105</v>
      </c>
      <c r="Y180" s="176">
        <v>0</v>
      </c>
      <c r="Z180" s="176">
        <v>0</v>
      </c>
      <c r="AA180" s="175">
        <v>48264</v>
      </c>
      <c r="AB180" s="175">
        <v>560248</v>
      </c>
      <c r="AC180" s="175">
        <v>50630</v>
      </c>
      <c r="AD180" s="175">
        <v>41480</v>
      </c>
      <c r="AE180" s="177"/>
      <c r="AF180" s="177"/>
      <c r="AG180" s="175">
        <v>1900</v>
      </c>
      <c r="AH180" s="176">
        <v>0</v>
      </c>
      <c r="AI180" s="176">
        <v>0</v>
      </c>
      <c r="AJ180" s="178">
        <v>3417627</v>
      </c>
      <c r="AK180" s="175">
        <v>391123</v>
      </c>
      <c r="AL180" s="175">
        <v>8475</v>
      </c>
      <c r="AM180" s="175">
        <v>32625</v>
      </c>
      <c r="AN180" s="175">
        <v>39574</v>
      </c>
      <c r="AO180" s="175">
        <v>45414</v>
      </c>
      <c r="AP180" s="175">
        <v>41050</v>
      </c>
      <c r="AQ180" s="179"/>
      <c r="AR180" s="176">
        <v>0</v>
      </c>
      <c r="AS180" s="176">
        <v>0</v>
      </c>
      <c r="AT180" s="175">
        <v>3975888</v>
      </c>
    </row>
    <row r="181" spans="23:46" ht="12.75" thickBot="1">
      <c r="W181" s="174" t="s">
        <v>412</v>
      </c>
      <c r="X181" s="175">
        <v>830135</v>
      </c>
      <c r="Y181" s="176">
        <v>0</v>
      </c>
      <c r="Z181" s="176">
        <v>0</v>
      </c>
      <c r="AA181" s="175">
        <v>6033</v>
      </c>
      <c r="AB181" s="175">
        <v>215480</v>
      </c>
      <c r="AC181" s="175">
        <v>50630</v>
      </c>
      <c r="AD181" s="176">
        <v>0</v>
      </c>
      <c r="AE181" s="177"/>
      <c r="AF181" s="175">
        <v>3000</v>
      </c>
      <c r="AG181" s="175">
        <v>1100</v>
      </c>
      <c r="AH181" s="176">
        <v>0</v>
      </c>
      <c r="AI181" s="176">
        <v>0</v>
      </c>
      <c r="AJ181" s="178">
        <v>1106378</v>
      </c>
      <c r="AK181" s="175">
        <v>297389</v>
      </c>
      <c r="AL181" s="176">
        <v>0</v>
      </c>
      <c r="AM181" s="175">
        <v>9975</v>
      </c>
      <c r="AN181" s="175">
        <v>26696</v>
      </c>
      <c r="AO181" s="176">
        <v>0</v>
      </c>
      <c r="AP181" s="175">
        <v>13870</v>
      </c>
      <c r="AQ181" s="179"/>
      <c r="AR181" s="176">
        <v>0</v>
      </c>
      <c r="AS181" s="176">
        <v>0</v>
      </c>
      <c r="AT181" s="175">
        <v>1454308</v>
      </c>
    </row>
    <row r="182" spans="23:46" ht="12.75" thickBot="1">
      <c r="W182" s="174" t="s">
        <v>413</v>
      </c>
      <c r="X182" s="175">
        <v>1146378</v>
      </c>
      <c r="Y182" s="176">
        <v>0</v>
      </c>
      <c r="Z182" s="176">
        <v>0</v>
      </c>
      <c r="AA182" s="176">
        <v>0</v>
      </c>
      <c r="AB182" s="175">
        <v>247802</v>
      </c>
      <c r="AC182" s="175">
        <v>50630</v>
      </c>
      <c r="AD182" s="175">
        <v>46835</v>
      </c>
      <c r="AE182" s="177"/>
      <c r="AF182" s="177"/>
      <c r="AG182" s="176">
        <v>0</v>
      </c>
      <c r="AH182" s="176">
        <v>0</v>
      </c>
      <c r="AI182" s="176">
        <v>0</v>
      </c>
      <c r="AJ182" s="178">
        <v>1491645</v>
      </c>
      <c r="AK182" s="176">
        <v>0</v>
      </c>
      <c r="AL182" s="176">
        <v>0</v>
      </c>
      <c r="AM182" s="175">
        <v>13775</v>
      </c>
      <c r="AN182" s="176">
        <v>0</v>
      </c>
      <c r="AO182" s="175">
        <v>47937</v>
      </c>
      <c r="AP182" s="175">
        <v>18430</v>
      </c>
      <c r="AQ182" s="179"/>
      <c r="AR182" s="176">
        <v>0</v>
      </c>
      <c r="AS182" s="176">
        <v>0</v>
      </c>
      <c r="AT182" s="175">
        <v>1571787</v>
      </c>
    </row>
    <row r="183" spans="23:46" ht="12.75" thickBot="1">
      <c r="W183" s="174" t="s">
        <v>215</v>
      </c>
      <c r="X183" s="176"/>
      <c r="Y183" s="176"/>
      <c r="Z183" s="176"/>
      <c r="AA183" s="176"/>
      <c r="AB183" s="176"/>
      <c r="AC183" s="176"/>
      <c r="AD183" s="176"/>
      <c r="AE183" s="176"/>
      <c r="AF183" s="176"/>
      <c r="AG183" s="176"/>
      <c r="AH183" s="176"/>
      <c r="AI183" s="176"/>
      <c r="AJ183" s="176"/>
      <c r="AK183" s="176"/>
      <c r="AL183" s="176"/>
      <c r="AM183" s="176"/>
      <c r="AN183" s="176"/>
      <c r="AO183" s="176"/>
      <c r="AP183" s="176"/>
      <c r="AQ183" s="176"/>
      <c r="AR183" s="176"/>
      <c r="AS183" s="176"/>
      <c r="AT183" s="176"/>
    </row>
    <row r="184" spans="23:46" ht="12.75" thickBot="1">
      <c r="W184" s="174" t="s">
        <v>414</v>
      </c>
      <c r="X184" s="175">
        <v>1237921</v>
      </c>
      <c r="Y184" s="176">
        <v>0</v>
      </c>
      <c r="Z184" s="176">
        <v>0</v>
      </c>
      <c r="AA184" s="176">
        <v>0</v>
      </c>
      <c r="AB184" s="175">
        <v>280124</v>
      </c>
      <c r="AC184" s="175">
        <v>50630</v>
      </c>
      <c r="AD184" s="176">
        <v>0</v>
      </c>
      <c r="AE184" s="177"/>
      <c r="AF184" s="177"/>
      <c r="AG184" s="176">
        <v>500</v>
      </c>
      <c r="AH184" s="176">
        <v>0</v>
      </c>
      <c r="AI184" s="176">
        <v>0</v>
      </c>
      <c r="AJ184" s="178">
        <v>1569175</v>
      </c>
      <c r="AK184" s="175">
        <v>123095</v>
      </c>
      <c r="AL184" s="176">
        <v>0</v>
      </c>
      <c r="AM184" s="175">
        <v>14875</v>
      </c>
      <c r="AN184" s="175">
        <v>29328</v>
      </c>
      <c r="AO184" s="176">
        <v>0</v>
      </c>
      <c r="AP184" s="175">
        <v>19750</v>
      </c>
      <c r="AQ184" s="179"/>
      <c r="AR184" s="176">
        <v>0</v>
      </c>
      <c r="AS184" s="176">
        <v>0</v>
      </c>
      <c r="AT184" s="175">
        <v>1756223</v>
      </c>
    </row>
    <row r="185" spans="23:46" ht="12.75" thickBot="1">
      <c r="W185" s="174" t="s">
        <v>415</v>
      </c>
      <c r="X185" s="175">
        <v>2648527</v>
      </c>
      <c r="Y185" s="176">
        <v>0</v>
      </c>
      <c r="Z185" s="176">
        <v>0</v>
      </c>
      <c r="AA185" s="175">
        <v>18099</v>
      </c>
      <c r="AB185" s="175">
        <v>581796</v>
      </c>
      <c r="AC185" s="175">
        <v>50630</v>
      </c>
      <c r="AD185" s="175">
        <v>52360</v>
      </c>
      <c r="AE185" s="177"/>
      <c r="AF185" s="177"/>
      <c r="AG185" s="176">
        <v>0</v>
      </c>
      <c r="AH185" s="176">
        <v>0</v>
      </c>
      <c r="AI185" s="176">
        <v>0</v>
      </c>
      <c r="AJ185" s="178">
        <v>3351412</v>
      </c>
      <c r="AK185" s="175">
        <v>314075</v>
      </c>
      <c r="AL185" s="176">
        <v>0</v>
      </c>
      <c r="AM185" s="175">
        <v>31825</v>
      </c>
      <c r="AN185" s="175">
        <v>31208</v>
      </c>
      <c r="AO185" s="175">
        <v>53592</v>
      </c>
      <c r="AP185" s="175">
        <v>40090</v>
      </c>
      <c r="AQ185" s="179"/>
      <c r="AR185" s="176">
        <v>0</v>
      </c>
      <c r="AS185" s="176">
        <v>0</v>
      </c>
      <c r="AT185" s="175">
        <v>3822202</v>
      </c>
    </row>
    <row r="186" spans="23:46" ht="12.75" thickBot="1">
      <c r="W186" s="174" t="s">
        <v>416</v>
      </c>
      <c r="X186" s="175">
        <v>2053493</v>
      </c>
      <c r="Y186" s="176">
        <v>0</v>
      </c>
      <c r="Z186" s="176">
        <v>0</v>
      </c>
      <c r="AA186" s="176">
        <v>0</v>
      </c>
      <c r="AB186" s="175">
        <v>377090</v>
      </c>
      <c r="AC186" s="175">
        <v>50630</v>
      </c>
      <c r="AD186" s="175">
        <v>83895</v>
      </c>
      <c r="AE186" s="177"/>
      <c r="AF186" s="177"/>
      <c r="AG186" s="176">
        <v>0</v>
      </c>
      <c r="AH186" s="176">
        <v>0</v>
      </c>
      <c r="AI186" s="176">
        <v>0</v>
      </c>
      <c r="AJ186" s="178">
        <v>2565108</v>
      </c>
      <c r="AK186" s="176">
        <v>0</v>
      </c>
      <c r="AL186" s="176">
        <v>0</v>
      </c>
      <c r="AM186" s="175">
        <v>24675</v>
      </c>
      <c r="AN186" s="176">
        <v>0</v>
      </c>
      <c r="AO186" s="175">
        <v>85869</v>
      </c>
      <c r="AP186" s="175">
        <v>31510</v>
      </c>
      <c r="AQ186" s="179"/>
      <c r="AR186" s="176">
        <v>0</v>
      </c>
      <c r="AS186" s="176">
        <v>0</v>
      </c>
      <c r="AT186" s="175">
        <v>2707162</v>
      </c>
    </row>
    <row r="187" spans="23:46" ht="12.75" thickBot="1">
      <c r="W187" s="174" t="s">
        <v>417</v>
      </c>
      <c r="X187" s="175">
        <v>1972352</v>
      </c>
      <c r="Y187" s="176">
        <v>0</v>
      </c>
      <c r="Z187" s="176">
        <v>0</v>
      </c>
      <c r="AA187" s="176">
        <v>0</v>
      </c>
      <c r="AB187" s="175">
        <v>420186</v>
      </c>
      <c r="AC187" s="175">
        <v>50630</v>
      </c>
      <c r="AD187" s="175">
        <v>31025</v>
      </c>
      <c r="AE187" s="177"/>
      <c r="AF187" s="177"/>
      <c r="AG187" s="176">
        <v>0</v>
      </c>
      <c r="AH187" s="176">
        <v>0</v>
      </c>
      <c r="AI187" s="176">
        <v>0</v>
      </c>
      <c r="AJ187" s="178">
        <v>2474193</v>
      </c>
      <c r="AK187" s="175">
        <v>302844</v>
      </c>
      <c r="AL187" s="175">
        <v>1695</v>
      </c>
      <c r="AM187" s="175">
        <v>23700</v>
      </c>
      <c r="AN187" s="175">
        <v>27918</v>
      </c>
      <c r="AO187" s="175">
        <v>31755</v>
      </c>
      <c r="AP187" s="175">
        <v>30340</v>
      </c>
      <c r="AQ187" s="179"/>
      <c r="AR187" s="176">
        <v>0</v>
      </c>
      <c r="AS187" s="176">
        <v>0</v>
      </c>
      <c r="AT187" s="175">
        <v>2892445</v>
      </c>
    </row>
    <row r="188" spans="23:46" ht="12.75" thickBot="1">
      <c r="W188" s="174" t="s">
        <v>418</v>
      </c>
      <c r="X188" s="175">
        <v>1477183</v>
      </c>
      <c r="Y188" s="176">
        <v>0</v>
      </c>
      <c r="Z188" s="176">
        <v>0</v>
      </c>
      <c r="AA188" s="176">
        <v>0</v>
      </c>
      <c r="AB188" s="175">
        <v>301672</v>
      </c>
      <c r="AC188" s="175">
        <v>50630</v>
      </c>
      <c r="AD188" s="176">
        <v>0</v>
      </c>
      <c r="AE188" s="177"/>
      <c r="AF188" s="177"/>
      <c r="AG188" s="175">
        <v>1200</v>
      </c>
      <c r="AH188" s="176">
        <v>0</v>
      </c>
      <c r="AI188" s="176">
        <v>0</v>
      </c>
      <c r="AJ188" s="178">
        <v>1830685</v>
      </c>
      <c r="AK188" s="175">
        <v>205402</v>
      </c>
      <c r="AL188" s="176">
        <v>0</v>
      </c>
      <c r="AM188" s="175">
        <v>17750</v>
      </c>
      <c r="AN188" s="175">
        <v>35720</v>
      </c>
      <c r="AO188" s="176">
        <v>0</v>
      </c>
      <c r="AP188" s="175">
        <v>23200</v>
      </c>
      <c r="AQ188" s="179"/>
      <c r="AR188" s="176">
        <v>0</v>
      </c>
      <c r="AS188" s="176">
        <v>0</v>
      </c>
      <c r="AT188" s="175">
        <v>2112757</v>
      </c>
    </row>
    <row r="189" spans="23:46" ht="12.75" thickBot="1">
      <c r="W189" s="174" t="s">
        <v>419</v>
      </c>
      <c r="X189" s="175">
        <v>1818392</v>
      </c>
      <c r="Y189" s="176">
        <v>0</v>
      </c>
      <c r="Z189" s="176">
        <v>0</v>
      </c>
      <c r="AA189" s="176">
        <v>0</v>
      </c>
      <c r="AB189" s="175">
        <v>398638</v>
      </c>
      <c r="AC189" s="175">
        <v>50630</v>
      </c>
      <c r="AD189" s="175">
        <v>58310</v>
      </c>
      <c r="AE189" s="177"/>
      <c r="AF189" s="177"/>
      <c r="AG189" s="176">
        <v>100</v>
      </c>
      <c r="AH189" s="176">
        <v>0</v>
      </c>
      <c r="AI189" s="176">
        <v>0</v>
      </c>
      <c r="AJ189" s="178">
        <v>2326070</v>
      </c>
      <c r="AK189" s="175">
        <v>75711</v>
      </c>
      <c r="AL189" s="176">
        <v>0</v>
      </c>
      <c r="AM189" s="175">
        <v>21850</v>
      </c>
      <c r="AN189" s="175">
        <v>7426</v>
      </c>
      <c r="AO189" s="175">
        <v>59682</v>
      </c>
      <c r="AP189" s="175">
        <v>28120</v>
      </c>
      <c r="AQ189" s="179"/>
      <c r="AR189" s="176">
        <v>0</v>
      </c>
      <c r="AS189" s="176">
        <v>0</v>
      </c>
      <c r="AT189" s="175">
        <v>2518859</v>
      </c>
    </row>
    <row r="190" spans="23:46" ht="12.75" thickBot="1">
      <c r="W190" s="174" t="s">
        <v>420</v>
      </c>
      <c r="X190" s="175">
        <v>2554903</v>
      </c>
      <c r="Y190" s="176">
        <v>0</v>
      </c>
      <c r="Z190" s="176">
        <v>0</v>
      </c>
      <c r="AA190" s="175">
        <v>18099</v>
      </c>
      <c r="AB190" s="175">
        <v>517152</v>
      </c>
      <c r="AC190" s="175">
        <v>50630</v>
      </c>
      <c r="AD190" s="175">
        <v>44030</v>
      </c>
      <c r="AE190" s="177"/>
      <c r="AF190" s="177"/>
      <c r="AG190" s="176">
        <v>0</v>
      </c>
      <c r="AH190" s="176">
        <v>0</v>
      </c>
      <c r="AI190" s="176">
        <v>0</v>
      </c>
      <c r="AJ190" s="178">
        <v>3184814</v>
      </c>
      <c r="AK190" s="175">
        <v>230841</v>
      </c>
      <c r="AL190" s="176">
        <v>0</v>
      </c>
      <c r="AM190" s="175">
        <v>30700</v>
      </c>
      <c r="AN190" s="175">
        <v>37412</v>
      </c>
      <c r="AO190" s="175">
        <v>45153</v>
      </c>
      <c r="AP190" s="175">
        <v>38740</v>
      </c>
      <c r="AQ190" s="179"/>
      <c r="AR190" s="176">
        <v>0</v>
      </c>
      <c r="AS190" s="176">
        <v>0</v>
      </c>
      <c r="AT190" s="175">
        <v>3567660</v>
      </c>
    </row>
    <row r="191" spans="23:46" ht="12.75" thickBot="1">
      <c r="W191" s="174" t="s">
        <v>220</v>
      </c>
      <c r="X191" s="176"/>
      <c r="Y191" s="176"/>
      <c r="Z191" s="176"/>
      <c r="AA191" s="176"/>
      <c r="AB191" s="176"/>
      <c r="AC191" s="176"/>
      <c r="AD191" s="176"/>
      <c r="AE191" s="176"/>
      <c r="AF191" s="176"/>
      <c r="AG191" s="176"/>
      <c r="AH191" s="176"/>
      <c r="AI191" s="176"/>
      <c r="AJ191" s="176"/>
      <c r="AK191" s="176"/>
      <c r="AL191" s="176"/>
      <c r="AM191" s="176"/>
      <c r="AN191" s="176"/>
      <c r="AO191" s="176"/>
      <c r="AP191" s="176"/>
      <c r="AQ191" s="176"/>
      <c r="AR191" s="176"/>
      <c r="AS191" s="176"/>
      <c r="AT191" s="176"/>
    </row>
    <row r="192" spans="23:46" ht="12.75" thickBot="1">
      <c r="W192" s="174" t="s">
        <v>421</v>
      </c>
      <c r="X192" s="175">
        <v>1183827</v>
      </c>
      <c r="Y192" s="176">
        <v>0</v>
      </c>
      <c r="Z192" s="176">
        <v>0</v>
      </c>
      <c r="AA192" s="175">
        <v>18099</v>
      </c>
      <c r="AB192" s="175">
        <v>280124</v>
      </c>
      <c r="AC192" s="175">
        <v>50630</v>
      </c>
      <c r="AD192" s="176">
        <v>0</v>
      </c>
      <c r="AE192" s="177"/>
      <c r="AF192" s="175">
        <v>3000</v>
      </c>
      <c r="AG192" s="175">
        <v>3600</v>
      </c>
      <c r="AH192" s="176">
        <v>0</v>
      </c>
      <c r="AI192" s="176">
        <v>0</v>
      </c>
      <c r="AJ192" s="178">
        <v>1539280</v>
      </c>
      <c r="AK192" s="175">
        <v>456227</v>
      </c>
      <c r="AL192" s="176">
        <v>0</v>
      </c>
      <c r="AM192" s="175">
        <v>14225</v>
      </c>
      <c r="AN192" s="175">
        <v>36942</v>
      </c>
      <c r="AO192" s="176">
        <v>0</v>
      </c>
      <c r="AP192" s="175">
        <v>18970</v>
      </c>
      <c r="AQ192" s="179"/>
      <c r="AR192" s="176">
        <v>0</v>
      </c>
      <c r="AS192" s="176">
        <v>0</v>
      </c>
      <c r="AT192" s="175">
        <v>2065644</v>
      </c>
    </row>
    <row r="193" spans="23:46" ht="12.75" thickBot="1">
      <c r="W193" s="174" t="s">
        <v>422</v>
      </c>
      <c r="X193" s="175">
        <v>2862823</v>
      </c>
      <c r="Y193" s="176">
        <v>0</v>
      </c>
      <c r="Z193" s="176">
        <v>0</v>
      </c>
      <c r="AA193" s="175">
        <v>18099</v>
      </c>
      <c r="AB193" s="175">
        <v>581796</v>
      </c>
      <c r="AC193" s="175">
        <v>50630</v>
      </c>
      <c r="AD193" s="175">
        <v>12155</v>
      </c>
      <c r="AE193" s="177"/>
      <c r="AF193" s="175">
        <v>3000</v>
      </c>
      <c r="AG193" s="175">
        <v>2600</v>
      </c>
      <c r="AH193" s="176">
        <v>0</v>
      </c>
      <c r="AI193" s="176">
        <v>0</v>
      </c>
      <c r="AJ193" s="178">
        <v>3531103</v>
      </c>
      <c r="AK193" s="175">
        <v>718996</v>
      </c>
      <c r="AL193" s="176">
        <v>0</v>
      </c>
      <c r="AM193" s="175">
        <v>34400</v>
      </c>
      <c r="AN193" s="175">
        <v>68902</v>
      </c>
      <c r="AO193" s="175">
        <v>12441</v>
      </c>
      <c r="AP193" s="175">
        <v>43180</v>
      </c>
      <c r="AQ193" s="179"/>
      <c r="AR193" s="176">
        <v>0</v>
      </c>
      <c r="AS193" s="176">
        <v>0</v>
      </c>
      <c r="AT193" s="175">
        <v>4409022</v>
      </c>
    </row>
    <row r="194" spans="23:46" ht="12.75" thickBot="1">
      <c r="W194" s="174" t="s">
        <v>227</v>
      </c>
      <c r="X194" s="176"/>
      <c r="Y194" s="176"/>
      <c r="Z194" s="176"/>
      <c r="AA194" s="176"/>
      <c r="AB194" s="176"/>
      <c r="AC194" s="176"/>
      <c r="AD194" s="176"/>
      <c r="AE194" s="176"/>
      <c r="AF194" s="176"/>
      <c r="AG194" s="176"/>
      <c r="AH194" s="176"/>
      <c r="AI194" s="176"/>
      <c r="AJ194" s="176"/>
      <c r="AK194" s="176"/>
      <c r="AL194" s="176"/>
      <c r="AM194" s="176"/>
      <c r="AN194" s="176"/>
      <c r="AO194" s="176"/>
      <c r="AP194" s="176"/>
      <c r="AQ194" s="176"/>
      <c r="AR194" s="176"/>
      <c r="AS194" s="176"/>
      <c r="AT194" s="176"/>
    </row>
    <row r="195" spans="23:46" ht="12.75" thickBot="1">
      <c r="W195" s="174" t="s">
        <v>423</v>
      </c>
      <c r="X195" s="175">
        <v>1500069</v>
      </c>
      <c r="Y195" s="176">
        <v>0</v>
      </c>
      <c r="Z195" s="176">
        <v>0</v>
      </c>
      <c r="AA195" s="176">
        <v>0</v>
      </c>
      <c r="AB195" s="175">
        <v>301672</v>
      </c>
      <c r="AC195" s="175">
        <v>50630</v>
      </c>
      <c r="AD195" s="176">
        <v>0</v>
      </c>
      <c r="AE195" s="177"/>
      <c r="AF195" s="177"/>
      <c r="AG195" s="175">
        <v>1600</v>
      </c>
      <c r="AH195" s="176">
        <v>0</v>
      </c>
      <c r="AI195" s="176">
        <v>0</v>
      </c>
      <c r="AJ195" s="178">
        <v>1853971</v>
      </c>
      <c r="AK195" s="175">
        <v>301917</v>
      </c>
      <c r="AL195" s="176">
        <v>0</v>
      </c>
      <c r="AM195" s="175">
        <v>18025</v>
      </c>
      <c r="AN195" s="175">
        <v>37506</v>
      </c>
      <c r="AO195" s="176">
        <v>0</v>
      </c>
      <c r="AP195" s="175">
        <v>23530</v>
      </c>
      <c r="AQ195" s="179"/>
      <c r="AR195" s="176">
        <v>0</v>
      </c>
      <c r="AS195" s="176">
        <v>0</v>
      </c>
      <c r="AT195" s="175">
        <v>2234949</v>
      </c>
    </row>
    <row r="196" spans="23:46" ht="12.75" thickBot="1">
      <c r="W196" s="174" t="s">
        <v>424</v>
      </c>
      <c r="X196" s="175">
        <v>3237320</v>
      </c>
      <c r="Y196" s="176">
        <v>0</v>
      </c>
      <c r="Z196" s="176">
        <v>0</v>
      </c>
      <c r="AA196" s="176">
        <v>0</v>
      </c>
      <c r="AB196" s="175">
        <v>657214</v>
      </c>
      <c r="AC196" s="175">
        <v>50630</v>
      </c>
      <c r="AD196" s="175">
        <v>67915</v>
      </c>
      <c r="AE196" s="177"/>
      <c r="AF196" s="177"/>
      <c r="AG196" s="176">
        <v>0</v>
      </c>
      <c r="AH196" s="176">
        <v>0</v>
      </c>
      <c r="AI196" s="176">
        <v>0</v>
      </c>
      <c r="AJ196" s="178">
        <v>4013079</v>
      </c>
      <c r="AK196" s="175">
        <v>393494</v>
      </c>
      <c r="AL196" s="176">
        <v>0</v>
      </c>
      <c r="AM196" s="175">
        <v>38900</v>
      </c>
      <c r="AN196" s="175">
        <v>37506</v>
      </c>
      <c r="AO196" s="175">
        <v>69513</v>
      </c>
      <c r="AP196" s="175">
        <v>48580</v>
      </c>
      <c r="AQ196" s="179"/>
      <c r="AR196" s="176">
        <v>0</v>
      </c>
      <c r="AS196" s="176">
        <v>0</v>
      </c>
      <c r="AT196" s="175">
        <v>4601072</v>
      </c>
    </row>
    <row r="197" spans="23:46" ht="12.75" thickBot="1">
      <c r="W197" s="174" t="s">
        <v>425</v>
      </c>
      <c r="X197" s="175">
        <v>1198391</v>
      </c>
      <c r="Y197" s="176">
        <v>0</v>
      </c>
      <c r="Z197" s="176">
        <v>0</v>
      </c>
      <c r="AA197" s="176">
        <v>0</v>
      </c>
      <c r="AB197" s="175">
        <v>280124</v>
      </c>
      <c r="AC197" s="175">
        <v>50630</v>
      </c>
      <c r="AD197" s="176">
        <v>0</v>
      </c>
      <c r="AE197" s="177"/>
      <c r="AF197" s="177"/>
      <c r="AG197" s="175">
        <v>1600</v>
      </c>
      <c r="AH197" s="176">
        <v>0</v>
      </c>
      <c r="AI197" s="176">
        <v>0</v>
      </c>
      <c r="AJ197" s="178">
        <v>1530745</v>
      </c>
      <c r="AK197" s="175">
        <v>139888</v>
      </c>
      <c r="AL197" s="175">
        <v>3390</v>
      </c>
      <c r="AM197" s="175">
        <v>14400</v>
      </c>
      <c r="AN197" s="175">
        <v>26884</v>
      </c>
      <c r="AO197" s="176">
        <v>0</v>
      </c>
      <c r="AP197" s="175">
        <v>19180</v>
      </c>
      <c r="AQ197" s="179"/>
      <c r="AR197" s="176">
        <v>0</v>
      </c>
      <c r="AS197" s="176">
        <v>0</v>
      </c>
      <c r="AT197" s="175">
        <v>1734487</v>
      </c>
    </row>
    <row r="198" spans="23:46" ht="12.75" thickBot="1">
      <c r="W198" s="174" t="s">
        <v>426</v>
      </c>
      <c r="X198" s="175">
        <v>925840</v>
      </c>
      <c r="Y198" s="176">
        <v>0</v>
      </c>
      <c r="Z198" s="176">
        <v>0</v>
      </c>
      <c r="AA198" s="176">
        <v>0</v>
      </c>
      <c r="AB198" s="175">
        <v>215480</v>
      </c>
      <c r="AC198" s="175">
        <v>50630</v>
      </c>
      <c r="AD198" s="175">
        <v>9520</v>
      </c>
      <c r="AE198" s="177"/>
      <c r="AF198" s="175">
        <v>3000</v>
      </c>
      <c r="AG198" s="176">
        <v>0</v>
      </c>
      <c r="AH198" s="176">
        <v>0</v>
      </c>
      <c r="AI198" s="176">
        <v>0</v>
      </c>
      <c r="AJ198" s="178">
        <v>1204470</v>
      </c>
      <c r="AK198" s="175">
        <v>243516</v>
      </c>
      <c r="AL198" s="176">
        <v>0</v>
      </c>
      <c r="AM198" s="175">
        <v>11125</v>
      </c>
      <c r="AN198" s="175">
        <v>20022</v>
      </c>
      <c r="AO198" s="175">
        <v>9744</v>
      </c>
      <c r="AP198" s="175">
        <v>15250</v>
      </c>
      <c r="AQ198" s="179"/>
      <c r="AR198" s="176">
        <v>0</v>
      </c>
      <c r="AS198" s="176">
        <v>0</v>
      </c>
      <c r="AT198" s="175">
        <v>1504127</v>
      </c>
    </row>
    <row r="199" spans="23:46" ht="12.75" thickBot="1">
      <c r="W199" s="174" t="s">
        <v>427</v>
      </c>
      <c r="X199" s="175">
        <v>3010541</v>
      </c>
      <c r="Y199" s="176">
        <v>0</v>
      </c>
      <c r="Z199" s="176">
        <v>0</v>
      </c>
      <c r="AA199" s="176">
        <v>0</v>
      </c>
      <c r="AB199" s="175">
        <v>549474</v>
      </c>
      <c r="AC199" s="175">
        <v>50630</v>
      </c>
      <c r="AD199" s="175">
        <v>53720</v>
      </c>
      <c r="AE199" s="177"/>
      <c r="AF199" s="177"/>
      <c r="AG199" s="175">
        <v>1000</v>
      </c>
      <c r="AH199" s="176">
        <v>0</v>
      </c>
      <c r="AI199" s="176">
        <v>0</v>
      </c>
      <c r="AJ199" s="178">
        <v>3665365</v>
      </c>
      <c r="AK199" s="175">
        <v>340958</v>
      </c>
      <c r="AL199" s="176">
        <v>0</v>
      </c>
      <c r="AM199" s="175">
        <v>36175</v>
      </c>
      <c r="AN199" s="175">
        <v>42864</v>
      </c>
      <c r="AO199" s="175">
        <v>54984</v>
      </c>
      <c r="AP199" s="175">
        <v>45310</v>
      </c>
      <c r="AQ199" s="179"/>
      <c r="AR199" s="176">
        <v>0</v>
      </c>
      <c r="AS199" s="176">
        <v>0</v>
      </c>
      <c r="AT199" s="175">
        <v>4185656</v>
      </c>
    </row>
    <row r="200" spans="23:46" ht="12.75" thickBot="1">
      <c r="W200" s="174" t="s">
        <v>428</v>
      </c>
      <c r="X200" s="175">
        <v>1643627</v>
      </c>
      <c r="Y200" s="176">
        <v>0</v>
      </c>
      <c r="Z200" s="176">
        <v>0</v>
      </c>
      <c r="AA200" s="175">
        <v>6033</v>
      </c>
      <c r="AB200" s="175">
        <v>323220</v>
      </c>
      <c r="AC200" s="175">
        <v>50630</v>
      </c>
      <c r="AD200" s="176">
        <v>0</v>
      </c>
      <c r="AE200" s="177"/>
      <c r="AF200" s="177"/>
      <c r="AG200" s="175">
        <v>2100</v>
      </c>
      <c r="AH200" s="176">
        <v>0</v>
      </c>
      <c r="AI200" s="176">
        <v>0</v>
      </c>
      <c r="AJ200" s="178">
        <v>2025610</v>
      </c>
      <c r="AK200" s="175">
        <v>273180</v>
      </c>
      <c r="AL200" s="176">
        <v>0</v>
      </c>
      <c r="AM200" s="175">
        <v>19750</v>
      </c>
      <c r="AN200" s="175">
        <v>40796</v>
      </c>
      <c r="AO200" s="176">
        <v>0</v>
      </c>
      <c r="AP200" s="175">
        <v>25600</v>
      </c>
      <c r="AQ200" s="179"/>
      <c r="AR200" s="176">
        <v>0</v>
      </c>
      <c r="AS200" s="176">
        <v>0</v>
      </c>
      <c r="AT200" s="175">
        <v>2384936</v>
      </c>
    </row>
    <row r="201" spans="23:46" ht="12.75" thickBot="1">
      <c r="W201" s="174" t="s">
        <v>429</v>
      </c>
      <c r="X201" s="175">
        <v>1292015</v>
      </c>
      <c r="Y201" s="176">
        <v>0</v>
      </c>
      <c r="Z201" s="176">
        <v>0</v>
      </c>
      <c r="AA201" s="175">
        <v>24132</v>
      </c>
      <c r="AB201" s="175">
        <v>280124</v>
      </c>
      <c r="AC201" s="175">
        <v>50630</v>
      </c>
      <c r="AD201" s="175">
        <v>13495</v>
      </c>
      <c r="AE201" s="177"/>
      <c r="AF201" s="175">
        <v>3000</v>
      </c>
      <c r="AG201" s="175">
        <v>1900</v>
      </c>
      <c r="AH201" s="176">
        <v>0</v>
      </c>
      <c r="AI201" s="176">
        <v>0</v>
      </c>
      <c r="AJ201" s="178">
        <v>1665296</v>
      </c>
      <c r="AK201" s="175">
        <v>378555</v>
      </c>
      <c r="AL201" s="176">
        <v>0</v>
      </c>
      <c r="AM201" s="175">
        <v>15525</v>
      </c>
      <c r="AN201" s="175">
        <v>27354</v>
      </c>
      <c r="AO201" s="175">
        <v>14616</v>
      </c>
      <c r="AP201" s="175">
        <v>20530</v>
      </c>
      <c r="AQ201" s="179"/>
      <c r="AR201" s="176">
        <v>0</v>
      </c>
      <c r="AS201" s="176">
        <v>0</v>
      </c>
      <c r="AT201" s="175">
        <v>2121876</v>
      </c>
    </row>
    <row r="202" spans="23:46" ht="12.75" thickBot="1">
      <c r="W202" s="174" t="s">
        <v>430</v>
      </c>
      <c r="X202" s="175">
        <v>1387720</v>
      </c>
      <c r="Y202" s="176">
        <v>0</v>
      </c>
      <c r="Z202" s="176">
        <v>0</v>
      </c>
      <c r="AA202" s="175">
        <v>6033</v>
      </c>
      <c r="AB202" s="175">
        <v>301672</v>
      </c>
      <c r="AC202" s="175">
        <v>50630</v>
      </c>
      <c r="AD202" s="176">
        <v>0</v>
      </c>
      <c r="AE202" s="177"/>
      <c r="AF202" s="175">
        <v>3000</v>
      </c>
      <c r="AG202" s="175">
        <v>3300</v>
      </c>
      <c r="AH202" s="176">
        <v>0</v>
      </c>
      <c r="AI202" s="176">
        <v>0</v>
      </c>
      <c r="AJ202" s="178">
        <v>1752355</v>
      </c>
      <c r="AK202" s="175">
        <v>367948</v>
      </c>
      <c r="AL202" s="175">
        <v>1695</v>
      </c>
      <c r="AM202" s="175">
        <v>16675</v>
      </c>
      <c r="AN202" s="175">
        <v>36472</v>
      </c>
      <c r="AO202" s="176">
        <v>0</v>
      </c>
      <c r="AP202" s="175">
        <v>21910</v>
      </c>
      <c r="AQ202" s="179"/>
      <c r="AR202" s="176">
        <v>0</v>
      </c>
      <c r="AS202" s="176">
        <v>0</v>
      </c>
      <c r="AT202" s="175">
        <v>2197055</v>
      </c>
    </row>
    <row r="203" spans="23:46" ht="12.75" thickBot="1">
      <c r="W203" s="174" t="s">
        <v>431</v>
      </c>
      <c r="X203" s="175">
        <v>2053493</v>
      </c>
      <c r="Y203" s="176">
        <v>0</v>
      </c>
      <c r="Z203" s="176">
        <v>0</v>
      </c>
      <c r="AA203" s="176">
        <v>0</v>
      </c>
      <c r="AB203" s="175">
        <v>377090</v>
      </c>
      <c r="AC203" s="175">
        <v>50630</v>
      </c>
      <c r="AD203" s="175">
        <v>83895</v>
      </c>
      <c r="AE203" s="177"/>
      <c r="AF203" s="177"/>
      <c r="AG203" s="176">
        <v>0</v>
      </c>
      <c r="AH203" s="176">
        <v>0</v>
      </c>
      <c r="AI203" s="176">
        <v>0</v>
      </c>
      <c r="AJ203" s="178">
        <v>2565108</v>
      </c>
      <c r="AK203" s="176">
        <v>0</v>
      </c>
      <c r="AL203" s="176">
        <v>0</v>
      </c>
      <c r="AM203" s="175">
        <v>24675</v>
      </c>
      <c r="AN203" s="176">
        <v>0</v>
      </c>
      <c r="AO203" s="175">
        <v>85869</v>
      </c>
      <c r="AP203" s="175">
        <v>31510</v>
      </c>
      <c r="AQ203" s="179"/>
      <c r="AR203" s="176">
        <v>0</v>
      </c>
      <c r="AS203" s="176">
        <v>0</v>
      </c>
      <c r="AT203" s="175">
        <v>2707162</v>
      </c>
    </row>
    <row r="204" spans="23:46" ht="15"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6"/>
      <c r="AR204" s="87"/>
      <c r="AS204" s="87"/>
      <c r="AT204" s="87"/>
    </row>
  </sheetData>
  <sheetProtection/>
  <mergeCells count="6">
    <mergeCell ref="W4:AT4"/>
    <mergeCell ref="X5:AG5"/>
    <mergeCell ref="AJ5:AJ6"/>
    <mergeCell ref="AK5:AP5"/>
    <mergeCell ref="X6:AD6"/>
    <mergeCell ref="AE6:AG6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8:D16"/>
  <sheetViews>
    <sheetView zoomScalePageLayoutView="0" workbookViewId="0" topLeftCell="A1">
      <selection activeCell="H32" sqref="H32"/>
    </sheetView>
  </sheetViews>
  <sheetFormatPr defaultColWidth="9.140625" defaultRowHeight="15"/>
  <cols>
    <col min="3" max="3" width="25.00390625" style="0" customWidth="1"/>
    <col min="4" max="4" width="15.00390625" style="0" customWidth="1"/>
  </cols>
  <sheetData>
    <row r="8" spans="3:4" ht="15.75">
      <c r="C8" s="10" t="s">
        <v>439</v>
      </c>
      <c r="D8" s="2"/>
    </row>
    <row r="9" spans="3:4" ht="15.75">
      <c r="C9" s="1"/>
      <c r="D9" s="2"/>
    </row>
    <row r="10" spans="3:4" ht="15.75">
      <c r="C10" s="136" t="s">
        <v>438</v>
      </c>
      <c r="D10" s="137" t="s">
        <v>11</v>
      </c>
    </row>
    <row r="11" spans="3:4" ht="15.75">
      <c r="C11" s="138" t="s">
        <v>66</v>
      </c>
      <c r="D11" s="139"/>
    </row>
    <row r="12" spans="3:4" ht="15.75">
      <c r="C12" s="136" t="s">
        <v>434</v>
      </c>
      <c r="D12" s="140">
        <v>117277</v>
      </c>
    </row>
    <row r="13" spans="3:4" ht="15.75">
      <c r="C13" s="138" t="s">
        <v>143</v>
      </c>
      <c r="D13" s="139"/>
    </row>
    <row r="14" spans="3:4" ht="15.75">
      <c r="C14" s="136" t="s">
        <v>435</v>
      </c>
      <c r="D14" s="140">
        <v>154253</v>
      </c>
    </row>
    <row r="15" spans="3:4" ht="15.75">
      <c r="C15" s="138" t="s">
        <v>185</v>
      </c>
      <c r="D15" s="139"/>
    </row>
    <row r="16" spans="3:4" ht="15.75">
      <c r="C16" s="136" t="s">
        <v>437</v>
      </c>
      <c r="D16" s="140">
        <v>233208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D5:V52"/>
  <sheetViews>
    <sheetView zoomScalePageLayoutView="0" workbookViewId="0" topLeftCell="A40">
      <selection activeCell="M25" sqref="M25"/>
    </sheetView>
  </sheetViews>
  <sheetFormatPr defaultColWidth="9.140625" defaultRowHeight="15"/>
  <cols>
    <col min="4" max="4" width="17.28125" style="0" customWidth="1"/>
    <col min="11" max="11" width="11.140625" style="0" customWidth="1"/>
    <col min="13" max="13" width="10.7109375" style="0" customWidth="1"/>
  </cols>
  <sheetData>
    <row r="5" spans="5:14" ht="15">
      <c r="E5" s="222" t="s">
        <v>542</v>
      </c>
      <c r="F5" s="222"/>
      <c r="G5" s="222"/>
      <c r="H5" s="222"/>
      <c r="I5" s="222"/>
      <c r="J5" s="222"/>
      <c r="K5" s="222"/>
      <c r="L5" s="222"/>
      <c r="M5" s="222"/>
      <c r="N5" s="222"/>
    </row>
    <row r="6" ht="15.75" thickBot="1"/>
    <row r="7" spans="4:22" ht="15.75" thickBot="1">
      <c r="D7" s="141" t="s">
        <v>254</v>
      </c>
      <c r="E7" s="223" t="s">
        <v>543</v>
      </c>
      <c r="F7" s="224"/>
      <c r="G7" s="224"/>
      <c r="H7" s="224"/>
      <c r="I7" s="224"/>
      <c r="J7" s="224"/>
      <c r="K7" s="224"/>
      <c r="L7" s="224"/>
      <c r="M7" s="224"/>
      <c r="N7" s="224"/>
      <c r="O7" s="225"/>
      <c r="P7" s="226" t="s">
        <v>529</v>
      </c>
      <c r="Q7" s="227"/>
      <c r="R7" s="227"/>
      <c r="S7" s="228"/>
      <c r="T7" s="142"/>
      <c r="U7" s="142"/>
      <c r="V7" s="143"/>
    </row>
    <row r="8" spans="4:22" ht="15">
      <c r="D8" s="144"/>
      <c r="E8" s="229" t="s">
        <v>544</v>
      </c>
      <c r="F8" s="145" t="s">
        <v>545</v>
      </c>
      <c r="G8" s="145" t="s">
        <v>546</v>
      </c>
      <c r="H8" s="145" t="s">
        <v>547</v>
      </c>
      <c r="I8" s="145" t="s">
        <v>548</v>
      </c>
      <c r="J8" s="145" t="s">
        <v>549</v>
      </c>
      <c r="K8" s="145" t="s">
        <v>550</v>
      </c>
      <c r="L8" s="145" t="s">
        <v>440</v>
      </c>
      <c r="M8" s="145" t="s">
        <v>551</v>
      </c>
      <c r="N8" s="145" t="s">
        <v>552</v>
      </c>
      <c r="O8" s="145" t="s">
        <v>533</v>
      </c>
      <c r="P8" s="145" t="s">
        <v>0</v>
      </c>
      <c r="Q8" s="145" t="s">
        <v>0</v>
      </c>
      <c r="R8" s="145" t="s">
        <v>553</v>
      </c>
      <c r="S8" s="145" t="s">
        <v>554</v>
      </c>
      <c r="T8" s="146" t="s">
        <v>555</v>
      </c>
      <c r="U8" s="146" t="s">
        <v>556</v>
      </c>
      <c r="V8" s="146" t="s">
        <v>13</v>
      </c>
    </row>
    <row r="9" spans="4:22" ht="15">
      <c r="D9" s="144" t="s">
        <v>256</v>
      </c>
      <c r="E9" s="230"/>
      <c r="F9" s="146" t="s">
        <v>557</v>
      </c>
      <c r="G9" s="146" t="s">
        <v>558</v>
      </c>
      <c r="H9" s="146" t="s">
        <v>559</v>
      </c>
      <c r="I9" s="146" t="s">
        <v>560</v>
      </c>
      <c r="J9" s="146" t="s">
        <v>561</v>
      </c>
      <c r="K9" s="146" t="s">
        <v>562</v>
      </c>
      <c r="L9" s="146" t="s">
        <v>563</v>
      </c>
      <c r="M9" s="146" t="s">
        <v>564</v>
      </c>
      <c r="N9" s="146" t="s">
        <v>565</v>
      </c>
      <c r="O9" s="146" t="s">
        <v>566</v>
      </c>
      <c r="P9" s="146" t="s">
        <v>535</v>
      </c>
      <c r="Q9" s="146" t="s">
        <v>251</v>
      </c>
      <c r="R9" s="146" t="s">
        <v>567</v>
      </c>
      <c r="S9" s="146" t="s">
        <v>568</v>
      </c>
      <c r="T9" s="146" t="s">
        <v>569</v>
      </c>
      <c r="U9" s="146" t="s">
        <v>486</v>
      </c>
      <c r="V9" s="146" t="s">
        <v>541</v>
      </c>
    </row>
    <row r="10" spans="4:22" ht="15.75" thickBot="1">
      <c r="D10" s="147"/>
      <c r="E10" s="146" t="s">
        <v>570</v>
      </c>
      <c r="F10" s="146"/>
      <c r="G10" s="146" t="s">
        <v>571</v>
      </c>
      <c r="H10" s="146" t="s">
        <v>572</v>
      </c>
      <c r="I10" s="146" t="s">
        <v>573</v>
      </c>
      <c r="J10" s="146"/>
      <c r="K10" s="146" t="s">
        <v>452</v>
      </c>
      <c r="L10" s="146"/>
      <c r="M10" s="146" t="s">
        <v>538</v>
      </c>
      <c r="N10" s="146"/>
      <c r="O10" s="146" t="s">
        <v>17</v>
      </c>
      <c r="P10" s="146" t="s">
        <v>539</v>
      </c>
      <c r="Q10" s="146"/>
      <c r="R10" s="146" t="s">
        <v>574</v>
      </c>
      <c r="S10" s="146"/>
      <c r="T10" s="146" t="s">
        <v>459</v>
      </c>
      <c r="U10" s="146" t="s">
        <v>459</v>
      </c>
      <c r="V10" s="146"/>
    </row>
    <row r="11" spans="4:22" ht="15.75" thickBot="1">
      <c r="D11" s="148" t="s">
        <v>18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50"/>
      <c r="S11" s="149"/>
      <c r="T11" s="149"/>
      <c r="U11" s="149"/>
      <c r="V11" s="149"/>
    </row>
    <row r="12" spans="4:22" ht="15.75" thickBot="1">
      <c r="D12" s="112" t="s">
        <v>499</v>
      </c>
      <c r="E12" s="151">
        <v>0</v>
      </c>
      <c r="F12" s="151">
        <v>0</v>
      </c>
      <c r="G12" s="152">
        <v>73760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13"/>
      <c r="P12" s="151">
        <v>0</v>
      </c>
      <c r="Q12" s="151">
        <v>525</v>
      </c>
      <c r="R12" s="153">
        <v>630</v>
      </c>
      <c r="S12" s="113"/>
      <c r="T12" s="151">
        <v>0</v>
      </c>
      <c r="U12" s="113"/>
      <c r="V12" s="152">
        <v>74915</v>
      </c>
    </row>
    <row r="13" spans="4:22" ht="15.75" thickBot="1">
      <c r="D13" s="120" t="s">
        <v>29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53"/>
      <c r="S13" s="113"/>
      <c r="T13" s="113"/>
      <c r="U13" s="113"/>
      <c r="V13" s="113"/>
    </row>
    <row r="14" spans="4:22" ht="15.75" thickBot="1">
      <c r="D14" s="112" t="s">
        <v>442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2">
        <v>427718</v>
      </c>
      <c r="K14" s="151">
        <v>0</v>
      </c>
      <c r="L14" s="151">
        <v>0</v>
      </c>
      <c r="M14" s="151">
        <v>0</v>
      </c>
      <c r="N14" s="151">
        <v>0</v>
      </c>
      <c r="O14" s="113"/>
      <c r="P14" s="151">
        <v>4900</v>
      </c>
      <c r="Q14" s="152">
        <v>2450</v>
      </c>
      <c r="R14" s="154">
        <v>2940</v>
      </c>
      <c r="S14" s="151">
        <v>9603</v>
      </c>
      <c r="T14" s="151">
        <v>0</v>
      </c>
      <c r="U14" s="113"/>
      <c r="V14" s="152">
        <v>447611</v>
      </c>
    </row>
    <row r="15" spans="4:22" ht="15.75" thickBot="1">
      <c r="D15" s="120" t="s">
        <v>51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53"/>
      <c r="S15" s="113"/>
      <c r="T15" s="113"/>
      <c r="U15" s="113"/>
      <c r="V15" s="113"/>
    </row>
    <row r="16" spans="4:22" ht="15.75" thickBot="1">
      <c r="D16" s="112" t="s">
        <v>433</v>
      </c>
      <c r="E16" s="151">
        <v>0</v>
      </c>
      <c r="F16" s="151">
        <v>0</v>
      </c>
      <c r="G16" s="152">
        <v>882551</v>
      </c>
      <c r="H16" s="151">
        <v>0</v>
      </c>
      <c r="I16" s="151">
        <v>0</v>
      </c>
      <c r="J16" s="151">
        <v>0</v>
      </c>
      <c r="K16" s="151">
        <v>0</v>
      </c>
      <c r="L16" s="151">
        <v>27296</v>
      </c>
      <c r="M16" s="151">
        <v>42231</v>
      </c>
      <c r="N16" s="151">
        <v>18340</v>
      </c>
      <c r="O16" s="151">
        <v>50700</v>
      </c>
      <c r="P16" s="151">
        <v>12300</v>
      </c>
      <c r="Q16" s="152">
        <v>6150</v>
      </c>
      <c r="R16" s="154">
        <v>9280</v>
      </c>
      <c r="S16" s="151">
        <v>24541</v>
      </c>
      <c r="T16" s="151">
        <v>0</v>
      </c>
      <c r="U16" s="113"/>
      <c r="V16" s="152">
        <v>1073389</v>
      </c>
    </row>
    <row r="17" spans="4:22" ht="15.75" thickBot="1">
      <c r="D17" s="112" t="s">
        <v>474</v>
      </c>
      <c r="E17" s="151">
        <v>0</v>
      </c>
      <c r="F17" s="151">
        <v>0</v>
      </c>
      <c r="G17" s="151">
        <v>0</v>
      </c>
      <c r="H17" s="152">
        <v>124411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13"/>
      <c r="P17" s="151">
        <v>2250</v>
      </c>
      <c r="Q17" s="152">
        <v>1125</v>
      </c>
      <c r="R17" s="154">
        <v>1350</v>
      </c>
      <c r="S17" s="151">
        <v>0</v>
      </c>
      <c r="T17" s="113"/>
      <c r="U17" s="113"/>
      <c r="V17" s="152">
        <v>129136</v>
      </c>
    </row>
    <row r="18" spans="4:22" ht="15.75" thickBot="1">
      <c r="D18" s="112" t="s">
        <v>497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2">
        <v>112595</v>
      </c>
      <c r="K18" s="151">
        <v>0</v>
      </c>
      <c r="L18" s="113"/>
      <c r="M18" s="113"/>
      <c r="N18" s="151">
        <v>0</v>
      </c>
      <c r="O18" s="113"/>
      <c r="P18" s="151">
        <v>1300</v>
      </c>
      <c r="Q18" s="151">
        <v>650</v>
      </c>
      <c r="R18" s="153">
        <v>780</v>
      </c>
      <c r="S18" s="151">
        <v>2522</v>
      </c>
      <c r="T18" s="113"/>
      <c r="U18" s="113"/>
      <c r="V18" s="152">
        <v>117847</v>
      </c>
    </row>
    <row r="19" spans="4:22" ht="15.75" thickBot="1">
      <c r="D19" s="112" t="s">
        <v>293</v>
      </c>
      <c r="E19" s="151">
        <v>0</v>
      </c>
      <c r="F19" s="151">
        <v>0</v>
      </c>
      <c r="G19" s="151">
        <v>0</v>
      </c>
      <c r="H19" s="151">
        <v>0</v>
      </c>
      <c r="I19" s="152">
        <v>81421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13"/>
      <c r="P19" s="151">
        <v>1300</v>
      </c>
      <c r="Q19" s="151">
        <v>650</v>
      </c>
      <c r="R19" s="153">
        <v>780</v>
      </c>
      <c r="S19" s="151">
        <v>0</v>
      </c>
      <c r="T19" s="113"/>
      <c r="U19" s="113"/>
      <c r="V19" s="152">
        <v>84151</v>
      </c>
    </row>
    <row r="20" spans="4:22" ht="15.75" thickBot="1">
      <c r="D20" s="120" t="s">
        <v>43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53"/>
      <c r="S20" s="113"/>
      <c r="T20" s="113"/>
      <c r="U20" s="113"/>
      <c r="V20" s="113"/>
    </row>
    <row r="21" spans="4:22" ht="15.75" thickBot="1">
      <c r="D21" s="112" t="s">
        <v>475</v>
      </c>
      <c r="E21" s="151">
        <v>0</v>
      </c>
      <c r="F21" s="151">
        <v>0</v>
      </c>
      <c r="G21" s="151">
        <v>0</v>
      </c>
      <c r="H21" s="151">
        <v>0</v>
      </c>
      <c r="I21" s="152">
        <v>83999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13"/>
      <c r="P21" s="151">
        <v>1350</v>
      </c>
      <c r="Q21" s="151">
        <v>675</v>
      </c>
      <c r="R21" s="153">
        <v>810</v>
      </c>
      <c r="S21" s="151">
        <v>0</v>
      </c>
      <c r="T21" s="151">
        <v>0</v>
      </c>
      <c r="U21" s="113"/>
      <c r="V21" s="152">
        <v>86834</v>
      </c>
    </row>
    <row r="22" spans="4:22" ht="15.75" thickBot="1">
      <c r="D22" s="120" t="s">
        <v>66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53"/>
      <c r="S22" s="113"/>
      <c r="T22" s="113"/>
      <c r="U22" s="113"/>
      <c r="V22" s="113"/>
    </row>
    <row r="23" spans="4:22" ht="15.75" thickBot="1">
      <c r="D23" s="112" t="s">
        <v>443</v>
      </c>
      <c r="E23" s="151">
        <v>0</v>
      </c>
      <c r="F23" s="151">
        <v>0</v>
      </c>
      <c r="G23" s="151">
        <v>0</v>
      </c>
      <c r="H23" s="152">
        <v>278090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13"/>
      <c r="P23" s="151">
        <v>4850</v>
      </c>
      <c r="Q23" s="152">
        <v>2425</v>
      </c>
      <c r="R23" s="154">
        <v>2910</v>
      </c>
      <c r="S23" s="151">
        <v>0</v>
      </c>
      <c r="T23" s="151">
        <v>0</v>
      </c>
      <c r="U23" s="113"/>
      <c r="V23" s="152">
        <v>288275</v>
      </c>
    </row>
    <row r="24" spans="4:22" ht="15.75" thickBot="1">
      <c r="D24" s="112" t="s">
        <v>444</v>
      </c>
      <c r="E24" s="151">
        <v>0</v>
      </c>
      <c r="F24" s="151">
        <v>0</v>
      </c>
      <c r="G24" s="151">
        <v>0</v>
      </c>
      <c r="H24" s="151">
        <v>0</v>
      </c>
      <c r="I24" s="152">
        <v>368435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13"/>
      <c r="P24" s="151">
        <v>5750</v>
      </c>
      <c r="Q24" s="152">
        <v>2875</v>
      </c>
      <c r="R24" s="154">
        <v>3450</v>
      </c>
      <c r="S24" s="151">
        <v>0</v>
      </c>
      <c r="T24" s="151">
        <v>0</v>
      </c>
      <c r="U24" s="113"/>
      <c r="V24" s="152">
        <v>380510</v>
      </c>
    </row>
    <row r="25" spans="4:22" ht="15.75" thickBot="1">
      <c r="D25" s="112" t="s">
        <v>484</v>
      </c>
      <c r="E25" s="151">
        <v>0</v>
      </c>
      <c r="F25" s="151">
        <v>0</v>
      </c>
      <c r="G25" s="151">
        <v>0</v>
      </c>
      <c r="H25" s="151">
        <v>0</v>
      </c>
      <c r="I25" s="152">
        <v>73687</v>
      </c>
      <c r="J25" s="151">
        <v>0</v>
      </c>
      <c r="K25" s="151">
        <v>0</v>
      </c>
      <c r="L25" s="113"/>
      <c r="M25" s="113"/>
      <c r="N25" s="151">
        <v>0</v>
      </c>
      <c r="O25" s="113"/>
      <c r="P25" s="151">
        <v>1150</v>
      </c>
      <c r="Q25" s="151">
        <v>575</v>
      </c>
      <c r="R25" s="153">
        <v>690</v>
      </c>
      <c r="S25" s="151">
        <v>0</v>
      </c>
      <c r="T25" s="151">
        <v>0</v>
      </c>
      <c r="U25" s="113"/>
      <c r="V25" s="152">
        <v>76102</v>
      </c>
    </row>
    <row r="26" spans="4:22" ht="15.75" thickBot="1">
      <c r="D26" s="120" t="s">
        <v>74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53"/>
      <c r="S26" s="113"/>
      <c r="T26" s="113"/>
      <c r="U26" s="113"/>
      <c r="V26" s="113"/>
    </row>
    <row r="27" spans="4:22" ht="15.75" thickBot="1">
      <c r="D27" s="112" t="s">
        <v>476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2">
        <v>112595</v>
      </c>
      <c r="K27" s="151">
        <v>0</v>
      </c>
      <c r="L27" s="151">
        <v>0</v>
      </c>
      <c r="M27" s="151">
        <v>0</v>
      </c>
      <c r="N27" s="151">
        <v>0</v>
      </c>
      <c r="O27" s="113"/>
      <c r="P27" s="151">
        <v>1300</v>
      </c>
      <c r="Q27" s="151">
        <v>650</v>
      </c>
      <c r="R27" s="153">
        <v>780</v>
      </c>
      <c r="S27" s="151">
        <v>2522</v>
      </c>
      <c r="T27" s="151">
        <v>0</v>
      </c>
      <c r="U27" s="113"/>
      <c r="V27" s="152">
        <v>117847</v>
      </c>
    </row>
    <row r="28" spans="4:22" ht="15.75" thickBot="1">
      <c r="D28" s="112" t="s">
        <v>477</v>
      </c>
      <c r="E28" s="151">
        <v>0</v>
      </c>
      <c r="F28" s="151">
        <v>0</v>
      </c>
      <c r="G28" s="151">
        <v>0</v>
      </c>
      <c r="H28" s="151">
        <v>0</v>
      </c>
      <c r="I28" s="152">
        <v>81421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13"/>
      <c r="P28" s="151">
        <v>1300</v>
      </c>
      <c r="Q28" s="151">
        <v>650</v>
      </c>
      <c r="R28" s="153">
        <v>780</v>
      </c>
      <c r="S28" s="151">
        <v>0</v>
      </c>
      <c r="T28" s="151">
        <v>0</v>
      </c>
      <c r="U28" s="113"/>
      <c r="V28" s="152">
        <v>84151</v>
      </c>
    </row>
    <row r="29" spans="4:22" ht="15.75" thickBot="1">
      <c r="D29" s="120" t="s">
        <v>88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53"/>
      <c r="S29" s="113"/>
      <c r="T29" s="113"/>
      <c r="U29" s="113"/>
      <c r="V29" s="113"/>
    </row>
    <row r="30" spans="4:22" ht="15.75" thickBot="1">
      <c r="D30" s="112" t="s">
        <v>478</v>
      </c>
      <c r="E30" s="151">
        <v>0</v>
      </c>
      <c r="F30" s="151">
        <v>0</v>
      </c>
      <c r="G30" s="151">
        <v>0</v>
      </c>
      <c r="H30" s="152">
        <v>71768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13"/>
      <c r="P30" s="151">
        <v>1350</v>
      </c>
      <c r="Q30" s="151">
        <v>675</v>
      </c>
      <c r="R30" s="153">
        <v>810</v>
      </c>
      <c r="S30" s="151">
        <v>0</v>
      </c>
      <c r="T30" s="151">
        <v>0</v>
      </c>
      <c r="U30" s="113"/>
      <c r="V30" s="152">
        <v>74603</v>
      </c>
    </row>
    <row r="31" spans="4:22" ht="15.75" thickBot="1">
      <c r="D31" s="120" t="s">
        <v>105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53"/>
      <c r="S31" s="113"/>
      <c r="T31" s="113"/>
      <c r="U31" s="113"/>
      <c r="V31" s="113"/>
    </row>
    <row r="32" spans="4:22" ht="15.75" thickBot="1">
      <c r="D32" s="112" t="s">
        <v>479</v>
      </c>
      <c r="E32" s="151">
        <v>0</v>
      </c>
      <c r="F32" s="151">
        <v>0</v>
      </c>
      <c r="G32" s="151">
        <v>0</v>
      </c>
      <c r="H32" s="152">
        <v>67518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13"/>
      <c r="P32" s="151">
        <v>1250</v>
      </c>
      <c r="Q32" s="151">
        <v>625</v>
      </c>
      <c r="R32" s="153">
        <v>750</v>
      </c>
      <c r="S32" s="151">
        <v>0</v>
      </c>
      <c r="T32" s="151">
        <v>0</v>
      </c>
      <c r="U32" s="113"/>
      <c r="V32" s="152">
        <v>70143</v>
      </c>
    </row>
    <row r="33" spans="4:22" ht="15.75" thickBot="1">
      <c r="D33" s="120" t="s">
        <v>123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53"/>
      <c r="S33" s="113"/>
      <c r="T33" s="113"/>
      <c r="U33" s="113"/>
      <c r="V33" s="113"/>
    </row>
    <row r="34" spans="4:22" ht="15.75" thickBot="1">
      <c r="D34" s="112" t="s">
        <v>480</v>
      </c>
      <c r="E34" s="151">
        <v>0</v>
      </c>
      <c r="F34" s="151">
        <v>0</v>
      </c>
      <c r="G34" s="151">
        <v>0</v>
      </c>
      <c r="H34" s="152">
        <v>61143</v>
      </c>
      <c r="I34" s="151">
        <v>0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13"/>
      <c r="P34" s="151">
        <v>1100</v>
      </c>
      <c r="Q34" s="151">
        <v>550</v>
      </c>
      <c r="R34" s="153">
        <v>660</v>
      </c>
      <c r="S34" s="151">
        <v>0</v>
      </c>
      <c r="T34" s="151">
        <v>0</v>
      </c>
      <c r="U34" s="113"/>
      <c r="V34" s="152">
        <v>63453</v>
      </c>
    </row>
    <row r="35" spans="4:22" ht="15.75" thickBot="1">
      <c r="D35" s="112" t="s">
        <v>445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2">
        <v>274124</v>
      </c>
      <c r="L35" s="151">
        <v>0</v>
      </c>
      <c r="M35" s="151">
        <v>0</v>
      </c>
      <c r="N35" s="151">
        <v>0</v>
      </c>
      <c r="O35" s="113"/>
      <c r="P35" s="151">
        <v>4200</v>
      </c>
      <c r="Q35" s="152">
        <v>2100</v>
      </c>
      <c r="R35" s="154">
        <v>2520</v>
      </c>
      <c r="S35" s="151">
        <v>8148</v>
      </c>
      <c r="T35" s="151">
        <v>0</v>
      </c>
      <c r="U35" s="113"/>
      <c r="V35" s="152">
        <v>291092</v>
      </c>
    </row>
    <row r="36" spans="4:22" ht="15.75" thickBot="1">
      <c r="D36" s="112" t="s">
        <v>446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2">
        <v>536536</v>
      </c>
      <c r="K36" s="151">
        <v>0</v>
      </c>
      <c r="L36" s="151">
        <v>0</v>
      </c>
      <c r="M36" s="151">
        <v>0</v>
      </c>
      <c r="N36" s="151">
        <v>0</v>
      </c>
      <c r="O36" s="113"/>
      <c r="P36" s="151">
        <v>6150</v>
      </c>
      <c r="Q36" s="152">
        <v>3075</v>
      </c>
      <c r="R36" s="154">
        <v>3690</v>
      </c>
      <c r="S36" s="151">
        <v>11931</v>
      </c>
      <c r="T36" s="151">
        <v>0</v>
      </c>
      <c r="U36" s="113"/>
      <c r="V36" s="152">
        <v>561382</v>
      </c>
    </row>
    <row r="37" spans="4:22" ht="15.75" thickBot="1">
      <c r="D37" s="120" t="s">
        <v>156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53"/>
      <c r="S37" s="113"/>
      <c r="T37" s="113"/>
      <c r="U37" s="113"/>
      <c r="V37" s="113"/>
    </row>
    <row r="38" spans="4:22" ht="15.75" thickBot="1">
      <c r="D38" s="112" t="s">
        <v>447</v>
      </c>
      <c r="E38" s="151">
        <v>0</v>
      </c>
      <c r="F38" s="151">
        <v>0</v>
      </c>
      <c r="G38" s="151">
        <v>0</v>
      </c>
      <c r="H38" s="151">
        <v>0</v>
      </c>
      <c r="I38" s="152">
        <v>157686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13"/>
      <c r="P38" s="151">
        <v>2500</v>
      </c>
      <c r="Q38" s="152">
        <v>1250</v>
      </c>
      <c r="R38" s="154">
        <v>1500</v>
      </c>
      <c r="S38" s="151">
        <v>0</v>
      </c>
      <c r="T38" s="151">
        <v>0</v>
      </c>
      <c r="U38" s="113"/>
      <c r="V38" s="152">
        <v>162936</v>
      </c>
    </row>
    <row r="39" spans="4:22" ht="15.75" thickBot="1">
      <c r="D39" s="112" t="s">
        <v>366</v>
      </c>
      <c r="E39" s="151">
        <v>0</v>
      </c>
      <c r="F39" s="151">
        <v>0</v>
      </c>
      <c r="G39" s="152">
        <v>190183</v>
      </c>
      <c r="H39" s="151">
        <v>0</v>
      </c>
      <c r="I39" s="151">
        <v>0</v>
      </c>
      <c r="J39" s="151">
        <v>0</v>
      </c>
      <c r="K39" s="151">
        <v>0</v>
      </c>
      <c r="L39" s="151">
        <v>0</v>
      </c>
      <c r="M39" s="151">
        <v>0</v>
      </c>
      <c r="N39" s="151">
        <v>6288</v>
      </c>
      <c r="O39" s="113"/>
      <c r="P39" s="151">
        <v>2600</v>
      </c>
      <c r="Q39" s="152">
        <v>1300</v>
      </c>
      <c r="R39" s="154">
        <v>1560</v>
      </c>
      <c r="S39" s="151">
        <v>5044</v>
      </c>
      <c r="T39" s="151">
        <v>0</v>
      </c>
      <c r="U39" s="113"/>
      <c r="V39" s="152">
        <v>206975</v>
      </c>
    </row>
    <row r="40" spans="4:22" ht="15.75" thickBot="1">
      <c r="D40" s="120" t="s">
        <v>169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53"/>
      <c r="S40" s="113"/>
      <c r="T40" s="113"/>
      <c r="U40" s="113"/>
      <c r="V40" s="113"/>
    </row>
    <row r="41" spans="4:22" ht="15.75" thickBot="1">
      <c r="D41" s="112" t="s">
        <v>448</v>
      </c>
      <c r="E41" s="151">
        <v>0</v>
      </c>
      <c r="F41" s="152">
        <v>515615</v>
      </c>
      <c r="G41" s="151">
        <v>0</v>
      </c>
      <c r="H41" s="151">
        <v>0</v>
      </c>
      <c r="I41" s="151">
        <v>0</v>
      </c>
      <c r="J41" s="152">
        <v>138319</v>
      </c>
      <c r="K41" s="151">
        <v>0</v>
      </c>
      <c r="L41" s="151">
        <v>0</v>
      </c>
      <c r="M41" s="151">
        <v>42231</v>
      </c>
      <c r="N41" s="151">
        <v>12314</v>
      </c>
      <c r="O41" s="151">
        <v>50700</v>
      </c>
      <c r="P41" s="151">
        <v>8100</v>
      </c>
      <c r="Q41" s="152">
        <v>4050</v>
      </c>
      <c r="R41" s="154">
        <v>6760</v>
      </c>
      <c r="S41" s="151">
        <v>16393</v>
      </c>
      <c r="T41" s="151">
        <v>600</v>
      </c>
      <c r="U41" s="152">
        <v>45733</v>
      </c>
      <c r="V41" s="152">
        <v>840815</v>
      </c>
    </row>
    <row r="42" spans="4:22" ht="15.75" thickBot="1">
      <c r="D42" s="112" t="s">
        <v>481</v>
      </c>
      <c r="E42" s="151">
        <v>0</v>
      </c>
      <c r="F42" s="151">
        <v>0</v>
      </c>
      <c r="G42" s="151">
        <v>0</v>
      </c>
      <c r="H42" s="151">
        <v>0</v>
      </c>
      <c r="I42" s="152">
        <v>76265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13"/>
      <c r="P42" s="151">
        <v>1200</v>
      </c>
      <c r="Q42" s="151">
        <v>600</v>
      </c>
      <c r="R42" s="153">
        <v>720</v>
      </c>
      <c r="S42" s="151">
        <v>0</v>
      </c>
      <c r="T42" s="151">
        <v>0</v>
      </c>
      <c r="U42" s="113"/>
      <c r="V42" s="152">
        <v>78785</v>
      </c>
    </row>
    <row r="43" spans="4:22" ht="15.75" thickBot="1">
      <c r="D43" s="120" t="s">
        <v>467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53"/>
      <c r="S43" s="113"/>
      <c r="T43" s="113"/>
      <c r="U43" s="113"/>
      <c r="V43" s="113"/>
    </row>
    <row r="44" spans="4:22" ht="15.75" thickBot="1">
      <c r="D44" s="112" t="s">
        <v>449</v>
      </c>
      <c r="E44" s="151">
        <v>0</v>
      </c>
      <c r="F44" s="151">
        <v>0</v>
      </c>
      <c r="G44" s="151">
        <v>0</v>
      </c>
      <c r="H44" s="151">
        <v>0</v>
      </c>
      <c r="I44" s="152">
        <v>142218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13"/>
      <c r="P44" s="151">
        <v>2200</v>
      </c>
      <c r="Q44" s="152">
        <v>1100</v>
      </c>
      <c r="R44" s="154">
        <v>1320</v>
      </c>
      <c r="S44" s="151">
        <v>0</v>
      </c>
      <c r="T44" s="151">
        <v>0</v>
      </c>
      <c r="U44" s="113"/>
      <c r="V44" s="152">
        <v>146838</v>
      </c>
    </row>
    <row r="45" spans="4:22" ht="15.75" thickBot="1">
      <c r="D45" s="120" t="s">
        <v>185</v>
      </c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53"/>
      <c r="S45" s="113"/>
      <c r="T45" s="113"/>
      <c r="U45" s="113"/>
      <c r="V45" s="113"/>
    </row>
    <row r="46" spans="4:22" ht="15.75" thickBot="1">
      <c r="D46" s="112" t="s">
        <v>482</v>
      </c>
      <c r="E46" s="151">
        <v>0</v>
      </c>
      <c r="F46" s="151">
        <v>0</v>
      </c>
      <c r="G46" s="151">
        <v>0</v>
      </c>
      <c r="H46" s="152">
        <v>67518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13"/>
      <c r="P46" s="151">
        <v>1250</v>
      </c>
      <c r="Q46" s="151">
        <v>625</v>
      </c>
      <c r="R46" s="153">
        <v>750</v>
      </c>
      <c r="S46" s="151">
        <v>0</v>
      </c>
      <c r="T46" s="151">
        <v>0</v>
      </c>
      <c r="U46" s="113"/>
      <c r="V46" s="152">
        <v>70143</v>
      </c>
    </row>
    <row r="47" spans="4:22" ht="15.75" thickBot="1">
      <c r="D47" s="120" t="s">
        <v>197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53"/>
      <c r="S47" s="113"/>
      <c r="T47" s="113"/>
      <c r="U47" s="113"/>
      <c r="V47" s="113"/>
    </row>
    <row r="48" spans="4:22" ht="15.75" thickBot="1">
      <c r="D48" s="112" t="s">
        <v>436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2">
        <v>634023</v>
      </c>
      <c r="K48" s="151">
        <v>0</v>
      </c>
      <c r="L48" s="151">
        <v>0</v>
      </c>
      <c r="M48" s="151">
        <v>0</v>
      </c>
      <c r="N48" s="151">
        <v>0</v>
      </c>
      <c r="O48" s="151">
        <v>50630</v>
      </c>
      <c r="P48" s="151">
        <v>7250</v>
      </c>
      <c r="Q48" s="152">
        <v>3625</v>
      </c>
      <c r="R48" s="154">
        <v>6250</v>
      </c>
      <c r="S48" s="151">
        <v>14065</v>
      </c>
      <c r="T48" s="151">
        <v>0</v>
      </c>
      <c r="U48" s="113"/>
      <c r="V48" s="152">
        <v>715843</v>
      </c>
    </row>
    <row r="49" spans="4:22" ht="15.75" thickBot="1">
      <c r="D49" s="112" t="s">
        <v>450</v>
      </c>
      <c r="E49" s="151">
        <v>0</v>
      </c>
      <c r="F49" s="151">
        <v>0</v>
      </c>
      <c r="G49" s="151">
        <v>0</v>
      </c>
      <c r="H49" s="151">
        <v>0</v>
      </c>
      <c r="I49" s="152">
        <v>263812</v>
      </c>
      <c r="J49" s="151">
        <v>0</v>
      </c>
      <c r="K49" s="151">
        <v>0</v>
      </c>
      <c r="L49" s="151">
        <v>0</v>
      </c>
      <c r="M49" s="151">
        <v>0</v>
      </c>
      <c r="N49" s="151">
        <v>0</v>
      </c>
      <c r="O49" s="113"/>
      <c r="P49" s="151">
        <v>4000</v>
      </c>
      <c r="Q49" s="152">
        <v>2000</v>
      </c>
      <c r="R49" s="154">
        <v>2400</v>
      </c>
      <c r="S49" s="151">
        <v>0</v>
      </c>
      <c r="T49" s="151">
        <v>0</v>
      </c>
      <c r="U49" s="113"/>
      <c r="V49" s="152">
        <v>272212</v>
      </c>
    </row>
    <row r="50" spans="4:22" ht="15.75" thickBot="1">
      <c r="D50" s="120" t="s">
        <v>206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53"/>
      <c r="S50" s="113"/>
      <c r="T50" s="113"/>
      <c r="U50" s="113"/>
      <c r="V50" s="113"/>
    </row>
    <row r="51" spans="4:22" ht="15.75" thickBot="1">
      <c r="D51" s="112" t="s">
        <v>451</v>
      </c>
      <c r="E51" s="152">
        <v>129195</v>
      </c>
      <c r="F51" s="151">
        <v>0</v>
      </c>
      <c r="G51" s="152">
        <v>315087</v>
      </c>
      <c r="H51" s="151">
        <v>0</v>
      </c>
      <c r="I51" s="152">
        <v>470480</v>
      </c>
      <c r="J51" s="151">
        <v>0</v>
      </c>
      <c r="K51" s="151">
        <v>0</v>
      </c>
      <c r="L51" s="151">
        <v>0</v>
      </c>
      <c r="M51" s="151">
        <v>0</v>
      </c>
      <c r="N51" s="151">
        <v>14934</v>
      </c>
      <c r="O51" s="113"/>
      <c r="P51" s="151">
        <v>13300</v>
      </c>
      <c r="Q51" s="152">
        <v>6650</v>
      </c>
      <c r="R51" s="154">
        <v>7980</v>
      </c>
      <c r="S51" s="151">
        <v>11834</v>
      </c>
      <c r="T51" s="151">
        <v>0</v>
      </c>
      <c r="U51" s="113"/>
      <c r="V51" s="152">
        <v>969460</v>
      </c>
    </row>
    <row r="52" spans="4:22" ht="15.75" thickBot="1">
      <c r="D52" s="112" t="s">
        <v>483</v>
      </c>
      <c r="E52" s="151">
        <v>0</v>
      </c>
      <c r="F52" s="151">
        <v>0</v>
      </c>
      <c r="G52" s="151">
        <v>0</v>
      </c>
      <c r="H52" s="151">
        <v>0</v>
      </c>
      <c r="I52" s="152">
        <v>86577</v>
      </c>
      <c r="J52" s="151">
        <v>0</v>
      </c>
      <c r="K52" s="151">
        <v>0</v>
      </c>
      <c r="L52" s="151">
        <v>0</v>
      </c>
      <c r="M52" s="151">
        <v>0</v>
      </c>
      <c r="N52" s="151">
        <v>0</v>
      </c>
      <c r="O52" s="113"/>
      <c r="P52" s="151">
        <v>1400</v>
      </c>
      <c r="Q52" s="151">
        <v>700</v>
      </c>
      <c r="R52" s="153">
        <v>840</v>
      </c>
      <c r="S52" s="151">
        <v>0</v>
      </c>
      <c r="T52" s="151">
        <v>0</v>
      </c>
      <c r="U52" s="113"/>
      <c r="V52" s="152">
        <v>89517</v>
      </c>
    </row>
  </sheetData>
  <sheetProtection/>
  <mergeCells count="4">
    <mergeCell ref="E5:N5"/>
    <mergeCell ref="E7:O7"/>
    <mergeCell ref="P7:S7"/>
    <mergeCell ref="E8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RDimitrova</dc:creator>
  <cp:keywords/>
  <dc:description/>
  <cp:lastModifiedBy>Adi</cp:lastModifiedBy>
  <cp:lastPrinted>2021-02-22T20:42:21Z</cp:lastPrinted>
  <dcterms:created xsi:type="dcterms:W3CDTF">2020-02-04T06:30:47Z</dcterms:created>
  <dcterms:modified xsi:type="dcterms:W3CDTF">2021-03-10T11:50:42Z</dcterms:modified>
  <cp:category/>
  <cp:version/>
  <cp:contentType/>
  <cp:contentStatus/>
</cp:coreProperties>
</file>